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h:\Projekty\FE\Tatry\"/>
    </mc:Choice>
  </mc:AlternateContent>
  <xr:revisionPtr revIDLastSave="0" documentId="13_ncr:1_{55564496-5293-4D9B-B986-FE909B54CB1A}" xr6:coauthVersionLast="47" xr6:coauthVersionMax="47" xr10:uidLastSave="{00000000-0000-0000-0000-000000000000}"/>
  <bookViews>
    <workbookView xWindow="-110" yWindow="-110" windowWidth="25820" windowHeight="15500" xr2:uid="{B2262707-1D6B-4711-8D62-10E39FD441E1}"/>
  </bookViews>
  <sheets>
    <sheet name="FE" sheetId="1" r:id="rId1"/>
    <sheet name="GE" sheetId="2" r:id="rId2"/>
    <sheet name="GE (2)" sheetId="4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2" i="4" l="1"/>
  <c r="C12" i="4"/>
  <c r="A12" i="4"/>
  <c r="C11" i="4"/>
  <c r="B11" i="4"/>
  <c r="A11" i="4"/>
  <c r="C10" i="4"/>
  <c r="B10" i="4"/>
  <c r="A10" i="4"/>
  <c r="C9" i="4"/>
  <c r="B9" i="4"/>
  <c r="A9" i="4"/>
  <c r="C8" i="4"/>
  <c r="B8" i="4"/>
  <c r="A8" i="4"/>
  <c r="C7" i="4"/>
  <c r="B7" i="4"/>
  <c r="A7" i="4"/>
  <c r="C6" i="4"/>
  <c r="B6" i="4"/>
  <c r="A6" i="4"/>
  <c r="M5" i="4"/>
  <c r="C5" i="4"/>
  <c r="B5" i="4"/>
  <c r="A5" i="4"/>
  <c r="M4" i="4"/>
  <c r="C4" i="4"/>
  <c r="B4" i="4"/>
  <c r="A4" i="4"/>
  <c r="M3" i="4"/>
  <c r="D12" i="4" s="1"/>
  <c r="C3" i="4"/>
  <c r="B3" i="4"/>
  <c r="A3" i="4"/>
  <c r="C2" i="4"/>
  <c r="B2" i="4"/>
  <c r="A2" i="4"/>
  <c r="O8" i="2"/>
  <c r="N7" i="2"/>
  <c r="M7" i="2"/>
  <c r="M5" i="2"/>
  <c r="M4" i="2"/>
  <c r="C17" i="1"/>
  <c r="C18" i="1"/>
  <c r="B16" i="1"/>
  <c r="C12" i="2"/>
  <c r="B18" i="1"/>
  <c r="F18" i="1"/>
  <c r="F17" i="1"/>
  <c r="E17" i="1"/>
  <c r="E18" i="1"/>
  <c r="M3" i="2"/>
  <c r="B17" i="1"/>
  <c r="A3" i="2"/>
  <c r="B3" i="2"/>
  <c r="C3" i="2"/>
  <c r="A4" i="2"/>
  <c r="B4" i="2"/>
  <c r="C4" i="2"/>
  <c r="A5" i="2"/>
  <c r="B5" i="2"/>
  <c r="C5" i="2"/>
  <c r="A6" i="2"/>
  <c r="B6" i="2"/>
  <c r="C6" i="2"/>
  <c r="A7" i="2"/>
  <c r="B7" i="2"/>
  <c r="C7" i="2"/>
  <c r="A8" i="2"/>
  <c r="B8" i="2"/>
  <c r="C8" i="2"/>
  <c r="A9" i="2"/>
  <c r="B9" i="2"/>
  <c r="C9" i="2"/>
  <c r="A10" i="2"/>
  <c r="B10" i="2"/>
  <c r="C10" i="2"/>
  <c r="A11" i="2"/>
  <c r="B11" i="2"/>
  <c r="C11" i="2"/>
  <c r="A12" i="2"/>
  <c r="B12" i="2"/>
  <c r="B2" i="2"/>
  <c r="C2" i="2"/>
  <c r="A2" i="2"/>
  <c r="I3" i="1"/>
  <c r="I4" i="1" s="1"/>
  <c r="G4" i="1"/>
  <c r="G5" i="1" s="1"/>
  <c r="N3" i="1"/>
  <c r="O3" i="1" s="1"/>
  <c r="L4" i="1"/>
  <c r="N4" i="1" s="1"/>
  <c r="O4" i="1" s="1"/>
  <c r="M3" i="1"/>
  <c r="H3" i="1"/>
  <c r="D4" i="1"/>
  <c r="E4" i="1" s="1"/>
  <c r="D5" i="1"/>
  <c r="E5" i="1" s="1"/>
  <c r="D6" i="1"/>
  <c r="E6" i="1" s="1"/>
  <c r="D7" i="1"/>
  <c r="E7" i="1" s="1"/>
  <c r="D8" i="1"/>
  <c r="E8" i="1" s="1"/>
  <c r="D9" i="1"/>
  <c r="E9" i="1" s="1"/>
  <c r="D10" i="1"/>
  <c r="E10" i="1" s="1"/>
  <c r="D11" i="1"/>
  <c r="E11" i="1" s="1"/>
  <c r="D12" i="1"/>
  <c r="E12" i="1" s="1"/>
  <c r="D3" i="1"/>
  <c r="E3" i="1" s="1"/>
  <c r="D6" i="4" l="1"/>
  <c r="F6" i="4" s="1"/>
  <c r="D4" i="4"/>
  <c r="D9" i="4"/>
  <c r="F9" i="4" s="1"/>
  <c r="D11" i="4"/>
  <c r="D2" i="4"/>
  <c r="F2" i="4" s="1"/>
  <c r="E7" i="4"/>
  <c r="F4" i="4"/>
  <c r="F12" i="4"/>
  <c r="N7" i="4"/>
  <c r="G1" i="4"/>
  <c r="M7" i="4"/>
  <c r="E9" i="4"/>
  <c r="H9" i="4" s="1"/>
  <c r="I9" i="4" s="1"/>
  <c r="E2" i="4"/>
  <c r="H2" i="4" s="1"/>
  <c r="F11" i="4"/>
  <c r="D8" i="4"/>
  <c r="F8" i="4" s="1"/>
  <c r="O8" i="4" s="1"/>
  <c r="D3" i="4"/>
  <c r="F3" i="4" s="1"/>
  <c r="D10" i="4"/>
  <c r="F10" i="4" s="1"/>
  <c r="E10" i="4"/>
  <c r="E12" i="4"/>
  <c r="H12" i="4" s="1"/>
  <c r="I12" i="4" s="1"/>
  <c r="D5" i="4"/>
  <c r="E5" i="4"/>
  <c r="D7" i="4"/>
  <c r="E11" i="4"/>
  <c r="E4" i="4"/>
  <c r="H4" i="4" s="1"/>
  <c r="I4" i="4" s="1"/>
  <c r="E6" i="4"/>
  <c r="E8" i="4"/>
  <c r="E3" i="4"/>
  <c r="H3" i="4" s="1"/>
  <c r="I3" i="4" s="1"/>
  <c r="D3" i="2"/>
  <c r="F3" i="2" s="1"/>
  <c r="D10" i="2"/>
  <c r="F10" i="2" s="1"/>
  <c r="D2" i="2"/>
  <c r="F2" i="2" s="1"/>
  <c r="D9" i="2"/>
  <c r="F9" i="2" s="1"/>
  <c r="D8" i="2"/>
  <c r="F8" i="2" s="1"/>
  <c r="D12" i="2"/>
  <c r="D11" i="2"/>
  <c r="F11" i="2" s="1"/>
  <c r="D7" i="2"/>
  <c r="F7" i="2" s="1"/>
  <c r="D6" i="2"/>
  <c r="F6" i="2" s="1"/>
  <c r="D5" i="2"/>
  <c r="D4" i="2"/>
  <c r="F4" i="2" s="1"/>
  <c r="J3" i="1"/>
  <c r="H4" i="1"/>
  <c r="G6" i="1"/>
  <c r="H5" i="1"/>
  <c r="I5" i="1"/>
  <c r="J4" i="1"/>
  <c r="G7" i="1"/>
  <c r="H6" i="1"/>
  <c r="L5" i="1"/>
  <c r="M4" i="1"/>
  <c r="H11" i="4" l="1"/>
  <c r="I11" i="4" s="1"/>
  <c r="H6" i="4"/>
  <c r="I6" i="4" s="1"/>
  <c r="H10" i="4"/>
  <c r="I10" i="4" s="1"/>
  <c r="H8" i="4"/>
  <c r="I8" i="4" s="1"/>
  <c r="H7" i="4"/>
  <c r="I7" i="4" s="1"/>
  <c r="F7" i="4"/>
  <c r="N8" i="4"/>
  <c r="M8" i="4"/>
  <c r="H5" i="4"/>
  <c r="I5" i="4" s="1"/>
  <c r="F5" i="4"/>
  <c r="F5" i="2"/>
  <c r="F12" i="2"/>
  <c r="G1" i="2"/>
  <c r="E11" i="2"/>
  <c r="H11" i="2" s="1"/>
  <c r="I11" i="2" s="1"/>
  <c r="E12" i="2"/>
  <c r="E10" i="2"/>
  <c r="H10" i="2" s="1"/>
  <c r="I10" i="2" s="1"/>
  <c r="E2" i="2"/>
  <c r="H2" i="2" s="1"/>
  <c r="E3" i="2"/>
  <c r="H3" i="2" s="1"/>
  <c r="I3" i="2" s="1"/>
  <c r="E4" i="2"/>
  <c r="H4" i="2" s="1"/>
  <c r="I4" i="2" s="1"/>
  <c r="E7" i="2"/>
  <c r="H7" i="2" s="1"/>
  <c r="I7" i="2" s="1"/>
  <c r="E5" i="2"/>
  <c r="H5" i="2" s="1"/>
  <c r="I5" i="2" s="1"/>
  <c r="E6" i="2"/>
  <c r="H6" i="2" s="1"/>
  <c r="I6" i="2" s="1"/>
  <c r="E9" i="2"/>
  <c r="H9" i="2" s="1"/>
  <c r="I9" i="2" s="1"/>
  <c r="E8" i="2"/>
  <c r="H8" i="2" s="1"/>
  <c r="I8" i="2" s="1"/>
  <c r="I6" i="1"/>
  <c r="J5" i="1"/>
  <c r="G8" i="1"/>
  <c r="H7" i="1"/>
  <c r="N5" i="1"/>
  <c r="O5" i="1" s="1"/>
  <c r="M5" i="1"/>
  <c r="L6" i="1"/>
  <c r="H12" i="2" l="1"/>
  <c r="I12" i="2" s="1"/>
  <c r="N8" i="2"/>
  <c r="M8" i="2"/>
  <c r="I7" i="1"/>
  <c r="J6" i="1"/>
  <c r="G9" i="1"/>
  <c r="H8" i="1"/>
  <c r="L7" i="1"/>
  <c r="N6" i="1"/>
  <c r="O6" i="1" s="1"/>
  <c r="M6" i="1"/>
  <c r="I8" i="1" l="1"/>
  <c r="J7" i="1"/>
  <c r="G10" i="1"/>
  <c r="H9" i="1"/>
  <c r="N7" i="1"/>
  <c r="O7" i="1" s="1"/>
  <c r="L8" i="1"/>
  <c r="M7" i="1"/>
  <c r="I9" i="1" l="1"/>
  <c r="J8" i="1"/>
  <c r="G11" i="1"/>
  <c r="G12" i="1" s="1"/>
  <c r="H10" i="1"/>
  <c r="N8" i="1"/>
  <c r="O8" i="1" s="1"/>
  <c r="L9" i="1"/>
  <c r="M8" i="1"/>
  <c r="I10" i="1" l="1"/>
  <c r="J9" i="1"/>
  <c r="H11" i="1"/>
  <c r="N9" i="1"/>
  <c r="O9" i="1" s="1"/>
  <c r="M9" i="1"/>
  <c r="L10" i="1"/>
  <c r="I11" i="1" l="1"/>
  <c r="J10" i="1"/>
  <c r="H12" i="1"/>
  <c r="N10" i="1"/>
  <c r="O10" i="1" s="1"/>
  <c r="M10" i="1"/>
  <c r="L11" i="1"/>
  <c r="L12" i="1" s="1"/>
  <c r="J11" i="1" l="1"/>
  <c r="I12" i="1"/>
  <c r="J12" i="1" s="1"/>
  <c r="N11" i="1"/>
  <c r="O11" i="1" s="1"/>
  <c r="M11" i="1"/>
  <c r="M12" i="1" l="1"/>
  <c r="N12" i="1"/>
  <c r="O12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</author>
  </authors>
  <commentList>
    <comment ref="E1" authorId="0" shapeId="0" xr:uid="{A1DBDFB7-7D3D-48CA-BA3F-8CD2E591F820}">
      <text>
        <r>
          <rPr>
            <b/>
            <sz val="9"/>
            <color indexed="81"/>
            <rFont val="Tahoma"/>
            <family val="2"/>
            <charset val="238"/>
          </rPr>
          <t>pet:</t>
        </r>
        <r>
          <rPr>
            <sz val="9"/>
            <color indexed="81"/>
            <rFont val="Tahoma"/>
            <family val="2"/>
            <charset val="238"/>
          </rPr>
          <t xml:space="preserve">
lineárně interpolovaná od ZK k Široké po započtení poklesu
V buňce F1 je výška kamery u Široké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pet</author>
  </authors>
  <commentList>
    <comment ref="E1" authorId="0" shapeId="0" xr:uid="{D5E27FD6-DC9A-4076-8E45-E6E0DB217026}">
      <text>
        <r>
          <rPr>
            <b/>
            <sz val="9"/>
            <color indexed="81"/>
            <rFont val="Tahoma"/>
            <family val="2"/>
            <charset val="238"/>
          </rPr>
          <t>pet:</t>
        </r>
        <r>
          <rPr>
            <sz val="9"/>
            <color indexed="81"/>
            <rFont val="Tahoma"/>
            <family val="2"/>
            <charset val="238"/>
          </rPr>
          <t xml:space="preserve">
lineárně interpolovaná od ZK k Široké po započtení poklesu
V buňce F1 je výška kamery u Široké</t>
        </r>
      </text>
    </comment>
  </commentList>
</comments>
</file>

<file path=xl/sharedStrings.xml><?xml version="1.0" encoding="utf-8"?>
<sst xmlns="http://schemas.openxmlformats.org/spreadsheetml/2006/main" count="39" uniqueCount="29">
  <si>
    <t>Malý Javorový (svah)</t>
  </si>
  <si>
    <t>Hůrečka</t>
  </si>
  <si>
    <t>Březový vrch</t>
  </si>
  <si>
    <t>Strážný</t>
  </si>
  <si>
    <t>Štěrkovec</t>
  </si>
  <si>
    <t>Ztracené kameny</t>
  </si>
  <si>
    <t>Ohnisková vzdálenost</t>
  </si>
  <si>
    <t>Okrouhlík</t>
  </si>
  <si>
    <t>Název</t>
  </si>
  <si>
    <t>Vzdálenost [km]</t>
  </si>
  <si>
    <t>Výška [m]</t>
  </si>
  <si>
    <t>Rozdíl výšek od ZK [m]</t>
  </si>
  <si>
    <t>"Perspektiva" [m]</t>
  </si>
  <si>
    <t>Referenční křivky</t>
  </si>
  <si>
    <t>"Pokles horizontu" [m]</t>
  </si>
  <si>
    <t>Osa kamery</t>
  </si>
  <si>
    <t>Široká veža</t>
  </si>
  <si>
    <t>R</t>
  </si>
  <si>
    <t>k</t>
  </si>
  <si>
    <t>Rr</t>
  </si>
  <si>
    <t>Turnia Kiernia</t>
  </si>
  <si>
    <t>Vyšná Poperačka</t>
  </si>
  <si>
    <t>Godula</t>
  </si>
  <si>
    <t>focal</t>
  </si>
  <si>
    <t>fov231</t>
  </si>
  <si>
    <t>https://www.udeuschle.de/panoramas/panqueryfull.aspx?mode=newstandard&amp;data=lon:17.17635$$$lat:50.01601$$$alt:1255$$$altcam:0$$$hialt:false$$$resolution:600$$$azimut:111.6$$$sweep:1.5$$$leftbound:111.2$$$rightbound:112.2$$$split:2$$$splitnr:1$$$tilt:0$$$tiltsplit:false$$$elexagg:1$$$range:250_RC1.0$$$colorcoding:true$$$colorcodinglimit:250$$$title:Ztracene%20kameny%20-%20Lomnicky%20stit$$$description:$$$email:$$$language:en$$$screenwidth:1707$$$screenheight:1019</t>
  </si>
  <si>
    <t>dolni</t>
  </si>
  <si>
    <t>horni</t>
  </si>
  <si>
    <t>godula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</si>
</sst>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charset val="238"/>
      <scheme val="minor"/>
    </font>
    <font>
      <sz val="11"/>
      <color rgb="FFFF0000"/>
      <name val="Aptos Narrow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u/>
      <sz val="11"/>
      <color theme="10"/>
      <name val="Aptos Narrow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4">
    <xf numFmtId="0" fontId="0" fillId="0" borderId="0" xfId="0"/>
    <xf numFmtId="0" fontId="1" fillId="0" borderId="0" xfId="0" applyFont="1"/>
    <xf numFmtId="0" fontId="4" fillId="0" borderId="0" xfId="1"/>
    <xf numFmtId="0" fontId="0" fillId="0" borderId="0" xfId="0" applyAlignment="1">
      <alignment horizontal="center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/>
              <a:t>Plochá země (ohnisková vzdálenost</a:t>
            </a:r>
            <a:r>
              <a:rPr lang="cs-CZ" baseline="0"/>
              <a:t> 55 mm)</a:t>
            </a: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100105723257539E-2"/>
          <c:y val="0.13129203539823012"/>
          <c:w val="0.54120335158505983"/>
          <c:h val="0.82976991150442481"/>
        </c:manualLayout>
      </c:layout>
      <c:scatterChart>
        <c:scatterStyle val="lineMarker"/>
        <c:varyColors val="0"/>
        <c:ser>
          <c:idx val="0"/>
          <c:order val="0"/>
          <c:tx>
            <c:v>Profil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FE!$B$2:$B$12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FE!$E$2:$E$12</c:f>
              <c:numCache>
                <c:formatCode>General</c:formatCode>
                <c:ptCount val="11"/>
                <c:pt idx="0">
                  <c:v>0</c:v>
                </c:pt>
                <c:pt idx="1">
                  <c:v>-386</c:v>
                </c:pt>
                <c:pt idx="2">
                  <c:v>-226.875</c:v>
                </c:pt>
                <c:pt idx="3">
                  <c:v>-128.18181818181819</c:v>
                </c:pt>
                <c:pt idx="4">
                  <c:v>-97.466666666666669</c:v>
                </c:pt>
                <c:pt idx="5">
                  <c:v>-77.508196721311478</c:v>
                </c:pt>
                <c:pt idx="6">
                  <c:v>-28.990654205607477</c:v>
                </c:pt>
                <c:pt idx="7">
                  <c:v>-18.849557522123895</c:v>
                </c:pt>
                <c:pt idx="8">
                  <c:v>-7.3953488372093021</c:v>
                </c:pt>
                <c:pt idx="9">
                  <c:v>1.738317757009346</c:v>
                </c:pt>
                <c:pt idx="10">
                  <c:v>30.6864406779661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B1-470C-A192-25ABAD6D3E98}"/>
            </c:ext>
          </c:extLst>
        </c:ser>
        <c:ser>
          <c:idx val="1"/>
          <c:order val="1"/>
          <c:tx>
            <c:v>negative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FE!$B$3:$B$12</c:f>
              <c:numCache>
                <c:formatCode>General</c:formatCode>
                <c:ptCount val="10"/>
                <c:pt idx="0">
                  <c:v>6</c:v>
                </c:pt>
                <c:pt idx="1">
                  <c:v>16</c:v>
                </c:pt>
                <c:pt idx="2">
                  <c:v>33</c:v>
                </c:pt>
                <c:pt idx="3">
                  <c:v>45</c:v>
                </c:pt>
                <c:pt idx="4">
                  <c:v>61</c:v>
                </c:pt>
                <c:pt idx="5">
                  <c:v>107</c:v>
                </c:pt>
                <c:pt idx="6">
                  <c:v>113</c:v>
                </c:pt>
                <c:pt idx="7">
                  <c:v>172</c:v>
                </c:pt>
                <c:pt idx="8">
                  <c:v>214</c:v>
                </c:pt>
                <c:pt idx="9">
                  <c:v>236</c:v>
                </c:pt>
              </c:numCache>
            </c:numRef>
          </c:xVal>
          <c:yVal>
            <c:numRef>
              <c:f>FE!$H$3:$H$12</c:f>
              <c:numCache>
                <c:formatCode>General</c:formatCode>
                <c:ptCount val="10"/>
                <c:pt idx="0">
                  <c:v>-500</c:v>
                </c:pt>
                <c:pt idx="1">
                  <c:v>-187.5</c:v>
                </c:pt>
                <c:pt idx="2">
                  <c:v>-90.909090909090907</c:v>
                </c:pt>
                <c:pt idx="3">
                  <c:v>-66.666666666666671</c:v>
                </c:pt>
                <c:pt idx="4">
                  <c:v>-49.180327868852459</c:v>
                </c:pt>
                <c:pt idx="5">
                  <c:v>-28.037383177570096</c:v>
                </c:pt>
                <c:pt idx="6">
                  <c:v>-26.548672566371682</c:v>
                </c:pt>
                <c:pt idx="7">
                  <c:v>-17.441860465116278</c:v>
                </c:pt>
                <c:pt idx="8">
                  <c:v>-14.018691588785048</c:v>
                </c:pt>
                <c:pt idx="9">
                  <c:v>-12.711864406779661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B1-470C-A192-25ABAD6D3E98}"/>
            </c:ext>
          </c:extLst>
        </c:ser>
        <c:ser>
          <c:idx val="2"/>
          <c:order val="2"/>
          <c:tx>
            <c:v>positive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FE!$B$3:$B$12</c:f>
              <c:numCache>
                <c:formatCode>General</c:formatCode>
                <c:ptCount val="10"/>
                <c:pt idx="0">
                  <c:v>6</c:v>
                </c:pt>
                <c:pt idx="1">
                  <c:v>16</c:v>
                </c:pt>
                <c:pt idx="2">
                  <c:v>33</c:v>
                </c:pt>
                <c:pt idx="3">
                  <c:v>45</c:v>
                </c:pt>
                <c:pt idx="4">
                  <c:v>61</c:v>
                </c:pt>
                <c:pt idx="5">
                  <c:v>107</c:v>
                </c:pt>
                <c:pt idx="6">
                  <c:v>113</c:v>
                </c:pt>
                <c:pt idx="7">
                  <c:v>172</c:v>
                </c:pt>
                <c:pt idx="8">
                  <c:v>214</c:v>
                </c:pt>
                <c:pt idx="9">
                  <c:v>236</c:v>
                </c:pt>
              </c:numCache>
            </c:numRef>
          </c:xVal>
          <c:yVal>
            <c:numRef>
              <c:f>FE!$J$3:$J$12</c:f>
              <c:numCache>
                <c:formatCode>General</c:formatCode>
                <c:ptCount val="10"/>
                <c:pt idx="0">
                  <c:v>500</c:v>
                </c:pt>
                <c:pt idx="1">
                  <c:v>187.5</c:v>
                </c:pt>
                <c:pt idx="2">
                  <c:v>90.909090909090907</c:v>
                </c:pt>
                <c:pt idx="3">
                  <c:v>66.666666666666671</c:v>
                </c:pt>
                <c:pt idx="4">
                  <c:v>49.180327868852459</c:v>
                </c:pt>
                <c:pt idx="5">
                  <c:v>28.037383177570096</c:v>
                </c:pt>
                <c:pt idx="6">
                  <c:v>26.548672566371682</c:v>
                </c:pt>
                <c:pt idx="7">
                  <c:v>17.441860465116278</c:v>
                </c:pt>
                <c:pt idx="8">
                  <c:v>14.018691588785048</c:v>
                </c:pt>
                <c:pt idx="9">
                  <c:v>12.711864406779661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5B1-470C-A192-25ABAD6D3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2173359"/>
        <c:axId val="1582168079"/>
      </c:scatterChart>
      <c:valAx>
        <c:axId val="1582173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68079"/>
        <c:crosses val="autoZero"/>
        <c:crossBetween val="midCat"/>
      </c:valAx>
      <c:valAx>
        <c:axId val="1582168079"/>
        <c:scaling>
          <c:orientation val="minMax"/>
          <c:max val="1300"/>
          <c:min val="-1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73359"/>
        <c:crosses val="autoZero"/>
        <c:crossBetween val="midCat"/>
        <c:majorUnit val="2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Ploch</a:t>
            </a:r>
            <a:r>
              <a:rPr lang="cs-CZ"/>
              <a:t>á</a:t>
            </a:r>
            <a:r>
              <a:rPr lang="cs-CZ" baseline="0"/>
              <a:t> země (o</a:t>
            </a:r>
            <a:r>
              <a:rPr lang="en-US"/>
              <a:t>hniskov</a:t>
            </a:r>
            <a:r>
              <a:rPr lang="cs-CZ"/>
              <a:t>á</a:t>
            </a:r>
            <a:r>
              <a:rPr lang="cs-CZ" baseline="0"/>
              <a:t> vzdálenost </a:t>
            </a:r>
            <a:r>
              <a:rPr lang="en-US" baseline="0"/>
              <a:t>20</a:t>
            </a:r>
            <a:r>
              <a:rPr lang="cs-CZ" baseline="0"/>
              <a:t>6</a:t>
            </a:r>
            <a:r>
              <a:rPr lang="en-US" baseline="0"/>
              <a:t>0</a:t>
            </a:r>
            <a:r>
              <a:rPr lang="cs-CZ" baseline="0"/>
              <a:t> 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4761183873260002E-2"/>
          <c:y val="0.11397896631115392"/>
          <c:w val="0.53568857878400511"/>
          <c:h val="0.80256402892634382"/>
        </c:manualLayout>
      </c:layout>
      <c:scatterChart>
        <c:scatterStyle val="lineMarker"/>
        <c:varyColors val="0"/>
        <c:ser>
          <c:idx val="0"/>
          <c:order val="0"/>
          <c:tx>
            <c:v>Profil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FE!$B$2:$B$12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FE!$E$2:$E$12</c:f>
              <c:numCache>
                <c:formatCode>General</c:formatCode>
                <c:ptCount val="11"/>
                <c:pt idx="0">
                  <c:v>0</c:v>
                </c:pt>
                <c:pt idx="1">
                  <c:v>-386</c:v>
                </c:pt>
                <c:pt idx="2">
                  <c:v>-226.875</c:v>
                </c:pt>
                <c:pt idx="3">
                  <c:v>-128.18181818181819</c:v>
                </c:pt>
                <c:pt idx="4">
                  <c:v>-97.466666666666669</c:v>
                </c:pt>
                <c:pt idx="5">
                  <c:v>-77.508196721311478</c:v>
                </c:pt>
                <c:pt idx="6">
                  <c:v>-28.990654205607477</c:v>
                </c:pt>
                <c:pt idx="7">
                  <c:v>-18.849557522123895</c:v>
                </c:pt>
                <c:pt idx="8">
                  <c:v>-7.3953488372093021</c:v>
                </c:pt>
                <c:pt idx="9">
                  <c:v>1.738317757009346</c:v>
                </c:pt>
                <c:pt idx="10">
                  <c:v>30.6864406779661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18-4795-ADC5-2400068E2D71}"/>
            </c:ext>
          </c:extLst>
        </c:ser>
        <c:ser>
          <c:idx val="1"/>
          <c:order val="1"/>
          <c:tx>
            <c:v>negative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FE!$B$3:$B$12</c:f>
              <c:numCache>
                <c:formatCode>General</c:formatCode>
                <c:ptCount val="10"/>
                <c:pt idx="0">
                  <c:v>6</c:v>
                </c:pt>
                <c:pt idx="1">
                  <c:v>16</c:v>
                </c:pt>
                <c:pt idx="2">
                  <c:v>33</c:v>
                </c:pt>
                <c:pt idx="3">
                  <c:v>45</c:v>
                </c:pt>
                <c:pt idx="4">
                  <c:v>61</c:v>
                </c:pt>
                <c:pt idx="5">
                  <c:v>107</c:v>
                </c:pt>
                <c:pt idx="6">
                  <c:v>113</c:v>
                </c:pt>
                <c:pt idx="7">
                  <c:v>172</c:v>
                </c:pt>
                <c:pt idx="8">
                  <c:v>214</c:v>
                </c:pt>
                <c:pt idx="9">
                  <c:v>236</c:v>
                </c:pt>
              </c:numCache>
            </c:numRef>
          </c:xVal>
          <c:yVal>
            <c:numRef>
              <c:f>FE!$M$3:$M$12</c:f>
              <c:numCache>
                <c:formatCode>General</c:formatCode>
                <c:ptCount val="10"/>
                <c:pt idx="0">
                  <c:v>-500</c:v>
                </c:pt>
                <c:pt idx="1">
                  <c:v>-187.5</c:v>
                </c:pt>
                <c:pt idx="2">
                  <c:v>-90.909090909090907</c:v>
                </c:pt>
                <c:pt idx="3">
                  <c:v>-66.666666666666671</c:v>
                </c:pt>
                <c:pt idx="4">
                  <c:v>-49.180327868852459</c:v>
                </c:pt>
                <c:pt idx="5">
                  <c:v>-28.037383177570096</c:v>
                </c:pt>
                <c:pt idx="6">
                  <c:v>-26.548672566371682</c:v>
                </c:pt>
                <c:pt idx="7">
                  <c:v>-17.441860465116278</c:v>
                </c:pt>
                <c:pt idx="8">
                  <c:v>-14.018691588785048</c:v>
                </c:pt>
                <c:pt idx="9">
                  <c:v>-12.711864406779661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C18-4795-ADC5-2400068E2D71}"/>
            </c:ext>
          </c:extLst>
        </c:ser>
        <c:ser>
          <c:idx val="2"/>
          <c:order val="2"/>
          <c:tx>
            <c:v>positive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FE!$B$3:$B$12</c:f>
              <c:numCache>
                <c:formatCode>General</c:formatCode>
                <c:ptCount val="10"/>
                <c:pt idx="0">
                  <c:v>6</c:v>
                </c:pt>
                <c:pt idx="1">
                  <c:v>16</c:v>
                </c:pt>
                <c:pt idx="2">
                  <c:v>33</c:v>
                </c:pt>
                <c:pt idx="3">
                  <c:v>45</c:v>
                </c:pt>
                <c:pt idx="4">
                  <c:v>61</c:v>
                </c:pt>
                <c:pt idx="5">
                  <c:v>107</c:v>
                </c:pt>
                <c:pt idx="6">
                  <c:v>113</c:v>
                </c:pt>
                <c:pt idx="7">
                  <c:v>172</c:v>
                </c:pt>
                <c:pt idx="8">
                  <c:v>214</c:v>
                </c:pt>
                <c:pt idx="9">
                  <c:v>236</c:v>
                </c:pt>
              </c:numCache>
            </c:numRef>
          </c:xVal>
          <c:yVal>
            <c:numRef>
              <c:f>FE!$O$3:$O$12</c:f>
              <c:numCache>
                <c:formatCode>General</c:formatCode>
                <c:ptCount val="10"/>
                <c:pt idx="0">
                  <c:v>500</c:v>
                </c:pt>
                <c:pt idx="1">
                  <c:v>187.5</c:v>
                </c:pt>
                <c:pt idx="2">
                  <c:v>90.909090909090907</c:v>
                </c:pt>
                <c:pt idx="3">
                  <c:v>66.666666666666671</c:v>
                </c:pt>
                <c:pt idx="4">
                  <c:v>49.180327868852459</c:v>
                </c:pt>
                <c:pt idx="5">
                  <c:v>28.037383177570096</c:v>
                </c:pt>
                <c:pt idx="6">
                  <c:v>26.548672566371682</c:v>
                </c:pt>
                <c:pt idx="7">
                  <c:v>17.441860465116278</c:v>
                </c:pt>
                <c:pt idx="8">
                  <c:v>14.018691588785048</c:v>
                </c:pt>
                <c:pt idx="9">
                  <c:v>12.711864406779661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C18-4795-ADC5-2400068E2D71}"/>
            </c:ext>
          </c:extLst>
        </c:ser>
        <c:ser>
          <c:idx val="3"/>
          <c:order val="3"/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FE!$B$2:$B$12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FE!$A$8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AA-469E-8629-61BF70F15C73}"/>
            </c:ext>
          </c:extLst>
        </c:ser>
        <c:ser>
          <c:idx val="4"/>
          <c:order val="4"/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FE!$B$2:$B$12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FE!$A$8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3AA-469E-8629-61BF70F15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2173359"/>
        <c:axId val="1582168079"/>
      </c:scatterChart>
      <c:valAx>
        <c:axId val="1582173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68079"/>
        <c:crosses val="autoZero"/>
        <c:crossBetween val="midCat"/>
      </c:valAx>
      <c:valAx>
        <c:axId val="1582168079"/>
        <c:scaling>
          <c:orientation val="minMax"/>
          <c:max val="35"/>
          <c:min val="-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73359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Ploch</a:t>
            </a:r>
            <a:r>
              <a:rPr lang="cs-CZ"/>
              <a:t>á</a:t>
            </a:r>
            <a:r>
              <a:rPr lang="cs-CZ" baseline="0"/>
              <a:t> země (o</a:t>
            </a:r>
            <a:r>
              <a:rPr lang="en-US"/>
              <a:t>hniskov</a:t>
            </a:r>
            <a:r>
              <a:rPr lang="cs-CZ"/>
              <a:t>á</a:t>
            </a:r>
            <a:r>
              <a:rPr lang="cs-CZ" baseline="0"/>
              <a:t> vzdálenost </a:t>
            </a:r>
            <a:r>
              <a:rPr lang="en-US" baseline="0"/>
              <a:t>20</a:t>
            </a:r>
            <a:r>
              <a:rPr lang="cs-CZ" baseline="0"/>
              <a:t>6</a:t>
            </a:r>
            <a:r>
              <a:rPr lang="en-US" baseline="0"/>
              <a:t>0</a:t>
            </a:r>
            <a:r>
              <a:rPr lang="cs-CZ" baseline="0"/>
              <a:t> 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7050828067306108E-2"/>
          <c:y val="0.11058606488376951"/>
          <c:w val="0.53453054258087329"/>
          <c:h val="0.80256402892634382"/>
        </c:manualLayout>
      </c:layout>
      <c:scatterChart>
        <c:scatterStyle val="lineMarker"/>
        <c:varyColors val="0"/>
        <c:ser>
          <c:idx val="0"/>
          <c:order val="0"/>
          <c:tx>
            <c:v>Profil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FE!$B$2:$B$12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FE!$C$2:$C$12</c:f>
              <c:numCache>
                <c:formatCode>General</c:formatCode>
                <c:ptCount val="11"/>
                <c:pt idx="0">
                  <c:v>1255</c:v>
                </c:pt>
                <c:pt idx="1">
                  <c:v>869</c:v>
                </c:pt>
                <c:pt idx="2">
                  <c:v>650</c:v>
                </c:pt>
                <c:pt idx="3">
                  <c:v>550</c:v>
                </c:pt>
                <c:pt idx="4">
                  <c:v>524</c:v>
                </c:pt>
                <c:pt idx="5">
                  <c:v>467</c:v>
                </c:pt>
                <c:pt idx="6">
                  <c:v>738</c:v>
                </c:pt>
                <c:pt idx="7">
                  <c:v>900</c:v>
                </c:pt>
                <c:pt idx="8">
                  <c:v>1043</c:v>
                </c:pt>
                <c:pt idx="9">
                  <c:v>1317</c:v>
                </c:pt>
                <c:pt idx="10">
                  <c:v>2462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4D-4ED1-A012-77F3C08A7CDC}"/>
            </c:ext>
          </c:extLst>
        </c:ser>
        <c:ser>
          <c:idx val="1"/>
          <c:order val="1"/>
          <c:tx>
            <c:v>negative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FE!$D$17:$D$18</c:f>
              <c:numCache>
                <c:formatCode>General</c:formatCode>
                <c:ptCount val="2"/>
                <c:pt idx="0">
                  <c:v>0</c:v>
                </c:pt>
                <c:pt idx="1">
                  <c:v>236</c:v>
                </c:pt>
              </c:numCache>
            </c:numRef>
          </c:xVal>
          <c:yVal>
            <c:numRef>
              <c:f>FE!$E$17:$E$18</c:f>
              <c:numCache>
                <c:formatCode>General</c:formatCode>
                <c:ptCount val="2"/>
                <c:pt idx="0">
                  <c:v>1255</c:v>
                </c:pt>
                <c:pt idx="1">
                  <c:v>-119.75728155339812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4D-4ED1-A012-77F3C08A7CDC}"/>
            </c:ext>
          </c:extLst>
        </c:ser>
        <c:ser>
          <c:idx val="2"/>
          <c:order val="2"/>
          <c:tx>
            <c:v>positive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FE!$D$17:$D$18</c:f>
              <c:numCache>
                <c:formatCode>General</c:formatCode>
                <c:ptCount val="2"/>
                <c:pt idx="0">
                  <c:v>0</c:v>
                </c:pt>
                <c:pt idx="1">
                  <c:v>236</c:v>
                </c:pt>
              </c:numCache>
            </c:numRef>
          </c:xVal>
          <c:yVal>
            <c:numRef>
              <c:f>FE!$F$17:$F$18</c:f>
              <c:numCache>
                <c:formatCode>General</c:formatCode>
                <c:ptCount val="2"/>
                <c:pt idx="0">
                  <c:v>1255</c:v>
                </c:pt>
                <c:pt idx="1">
                  <c:v>2629.7572815533981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4D-4ED1-A012-77F3C08A7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2173359"/>
        <c:axId val="1582168079"/>
      </c:scatterChart>
      <c:valAx>
        <c:axId val="1582173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68079"/>
        <c:crosses val="autoZero"/>
        <c:crossBetween val="midCat"/>
      </c:valAx>
      <c:valAx>
        <c:axId val="1582168079"/>
        <c:scaling>
          <c:orientation val="minMax"/>
          <c:max val="2800"/>
          <c:min val="-2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73359"/>
        <c:crosses val="autoZero"/>
        <c:crossBetween val="midCat"/>
        <c:majorUnit val="2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Kulat</a:t>
            </a:r>
            <a:r>
              <a:rPr lang="cs-CZ"/>
              <a:t>á</a:t>
            </a:r>
            <a:r>
              <a:rPr lang="cs-CZ" baseline="0"/>
              <a:t> Země bez refrakce (</a:t>
            </a:r>
            <a:r>
              <a:rPr lang="cs-CZ"/>
              <a:t>ohnisková vzdálenost 2060 mm)</a:t>
            </a:r>
            <a:endParaRPr lang="cs-CZ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098285745187108E-2"/>
          <c:y val="0.12765392953929539"/>
          <c:w val="0.57574084304629913"/>
          <c:h val="0.75231517615176147"/>
        </c:manualLayout>
      </c:layout>
      <c:scatterChart>
        <c:scatterStyle val="lineMarker"/>
        <c:varyColors val="0"/>
        <c:ser>
          <c:idx val="0"/>
          <c:order val="0"/>
          <c:tx>
            <c:v>Hladina 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GE!$B$2:$B$12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GE!$D$2:$D$12</c:f>
              <c:numCache>
                <c:formatCode>General</c:formatCode>
                <c:ptCount val="11"/>
                <c:pt idx="0">
                  <c:v>0</c:v>
                </c:pt>
                <c:pt idx="1">
                  <c:v>-2.8222013170272811</c:v>
                </c:pt>
                <c:pt idx="2">
                  <c:v>-20.068987143305112</c:v>
                </c:pt>
                <c:pt idx="3">
                  <c:v>-85.371589840075259</c:v>
                </c:pt>
                <c:pt idx="4">
                  <c:v>-158.74882408278458</c:v>
                </c:pt>
                <c:pt idx="5">
                  <c:v>-291.70586390718091</c:v>
                </c:pt>
                <c:pt idx="6">
                  <c:v>-897.53841329570389</c:v>
                </c:pt>
                <c:pt idx="7">
                  <c:v>-1001.0191282533709</c:v>
                </c:pt>
                <c:pt idx="8">
                  <c:v>-2319.2223267481968</c:v>
                </c:pt>
                <c:pt idx="9">
                  <c:v>-3590.1536531828156</c:v>
                </c:pt>
                <c:pt idx="10">
                  <c:v>-4366.2590153653182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DC-4315-A76C-B83A59665B59}"/>
            </c:ext>
          </c:extLst>
        </c:ser>
        <c:ser>
          <c:idx val="1"/>
          <c:order val="1"/>
          <c:tx>
            <c:v>Opticka osa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GE!$B$2:$B$12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GE!$E$2:$E$12</c:f>
              <c:numCache>
                <c:formatCode>General</c:formatCode>
                <c:ptCount val="11"/>
                <c:pt idx="0">
                  <c:v>1255</c:v>
                </c:pt>
                <c:pt idx="1">
                  <c:v>1183.0188385924071</c:v>
                </c:pt>
                <c:pt idx="2">
                  <c:v>1063.050236246419</c:v>
                </c:pt>
                <c:pt idx="3">
                  <c:v>859.10361225823942</c:v>
                </c:pt>
                <c:pt idx="4">
                  <c:v>715.14128944305378</c:v>
                </c:pt>
                <c:pt idx="5">
                  <c:v>523.19152568947288</c:v>
                </c:pt>
                <c:pt idx="6">
                  <c:v>-28.66404510207235</c:v>
                </c:pt>
                <c:pt idx="7">
                  <c:v>-100.64520650966506</c:v>
                </c:pt>
                <c:pt idx="8">
                  <c:v>-808.45996035099461</c:v>
                </c:pt>
                <c:pt idx="9">
                  <c:v>-1312.3280902041447</c:v>
                </c:pt>
                <c:pt idx="10">
                  <c:v>-1576.2590153653182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DC-4315-A76C-B83A59665B59}"/>
            </c:ext>
          </c:extLst>
        </c:ser>
        <c:ser>
          <c:idx val="2"/>
          <c:order val="2"/>
          <c:tx>
            <c:v>Terén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GE!$B$2:$B$12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GE!$F$2:$F$12</c:f>
              <c:numCache>
                <c:formatCode>General</c:formatCode>
                <c:ptCount val="11"/>
                <c:pt idx="0">
                  <c:v>1255</c:v>
                </c:pt>
                <c:pt idx="1">
                  <c:v>866.17779868297271</c:v>
                </c:pt>
                <c:pt idx="2">
                  <c:v>629.93101285669491</c:v>
                </c:pt>
                <c:pt idx="3">
                  <c:v>464.62841015992473</c:v>
                </c:pt>
                <c:pt idx="4">
                  <c:v>365.25117591721539</c:v>
                </c:pt>
                <c:pt idx="5">
                  <c:v>175.29413609281909</c:v>
                </c:pt>
                <c:pt idx="6">
                  <c:v>-159.53841329570389</c:v>
                </c:pt>
                <c:pt idx="7">
                  <c:v>-101.01912825337092</c:v>
                </c:pt>
                <c:pt idx="8">
                  <c:v>-1276.2223267481968</c:v>
                </c:pt>
                <c:pt idx="9">
                  <c:v>-2273.1536531828156</c:v>
                </c:pt>
                <c:pt idx="10">
                  <c:v>-1904.2590153653182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CDC-4315-A76C-B83A59665B59}"/>
            </c:ext>
          </c:extLst>
        </c:ser>
        <c:ser>
          <c:idx val="3"/>
          <c:order val="3"/>
          <c:tx>
            <c:v>Spodní okraj foto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GE!$L$7:$L$8</c:f>
              <c:numCache>
                <c:formatCode>General</c:formatCode>
                <c:ptCount val="2"/>
                <c:pt idx="0">
                  <c:v>0</c:v>
                </c:pt>
                <c:pt idx="1">
                  <c:v>236</c:v>
                </c:pt>
              </c:numCache>
            </c:numRef>
          </c:xVal>
          <c:yVal>
            <c:numRef>
              <c:f>GE!$M$7:$M$8</c:f>
              <c:numCache>
                <c:formatCode>General</c:formatCode>
                <c:ptCount val="2"/>
                <c:pt idx="0">
                  <c:v>1255</c:v>
                </c:pt>
                <c:pt idx="1">
                  <c:v>-2951.0162969187163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57-45F9-91A9-592689E383B5}"/>
            </c:ext>
          </c:extLst>
        </c:ser>
        <c:ser>
          <c:idx val="4"/>
          <c:order val="4"/>
          <c:tx>
            <c:v>Horní okraj foto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GE!$L$7:$L$8</c:f>
              <c:numCache>
                <c:formatCode>General</c:formatCode>
                <c:ptCount val="2"/>
                <c:pt idx="0">
                  <c:v>0</c:v>
                </c:pt>
                <c:pt idx="1">
                  <c:v>236</c:v>
                </c:pt>
              </c:numCache>
            </c:numRef>
          </c:xVal>
          <c:yVal>
            <c:numRef>
              <c:f>GE!$N$7:$N$8</c:f>
              <c:numCache>
                <c:formatCode>General</c:formatCode>
                <c:ptCount val="2"/>
                <c:pt idx="0">
                  <c:v>1255</c:v>
                </c:pt>
                <c:pt idx="1">
                  <c:v>-201.50173381192008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57-45F9-91A9-592689E383B5}"/>
            </c:ext>
          </c:extLst>
        </c:ser>
        <c:ser>
          <c:idx val="5"/>
          <c:order val="5"/>
          <c:tx>
            <c:v>Godula</c:v>
          </c:tx>
          <c:spPr>
            <a:ln w="127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GE!$L$7:$L$8</c:f>
              <c:numCache>
                <c:formatCode>General</c:formatCode>
                <c:ptCount val="2"/>
                <c:pt idx="0">
                  <c:v>0</c:v>
                </c:pt>
                <c:pt idx="1">
                  <c:v>236</c:v>
                </c:pt>
              </c:numCache>
            </c:numRef>
          </c:xVal>
          <c:yVal>
            <c:numRef>
              <c:f>GE!$O$7:$O$8</c:f>
              <c:numCache>
                <c:formatCode>General</c:formatCode>
                <c:ptCount val="2"/>
                <c:pt idx="0">
                  <c:v>1255</c:v>
                </c:pt>
                <c:pt idx="1">
                  <c:v>-1864.9165003531411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57-45F9-91A9-592689E38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913903"/>
        <c:axId val="1590934543"/>
      </c:scatterChart>
      <c:valAx>
        <c:axId val="1590913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0934543"/>
        <c:crosses val="autoZero"/>
        <c:crossBetween val="midCat"/>
      </c:valAx>
      <c:valAx>
        <c:axId val="1590934543"/>
        <c:scaling>
          <c:orientation val="minMax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09139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Kulat</a:t>
            </a:r>
            <a:r>
              <a:rPr lang="cs-CZ"/>
              <a:t>á</a:t>
            </a:r>
            <a:r>
              <a:rPr lang="cs-CZ" baseline="0"/>
              <a:t> </a:t>
            </a:r>
            <a:r>
              <a:rPr lang="en-US"/>
              <a:t>Zem</a:t>
            </a:r>
            <a:r>
              <a:rPr lang="cs-CZ"/>
              <a:t>ě</a:t>
            </a:r>
            <a:r>
              <a:rPr lang="cs-CZ" baseline="0"/>
              <a:t> bez refrakce (o</a:t>
            </a:r>
            <a:r>
              <a:rPr lang="en-US"/>
              <a:t>hniskov</a:t>
            </a:r>
            <a:r>
              <a:rPr lang="cs-CZ"/>
              <a:t>á</a:t>
            </a:r>
            <a:r>
              <a:rPr lang="cs-CZ" baseline="0"/>
              <a:t> vzdálenost 20</a:t>
            </a:r>
            <a:r>
              <a:rPr lang="en-US" baseline="0"/>
              <a:t>6</a:t>
            </a:r>
            <a:r>
              <a:rPr lang="cs-CZ" baseline="0"/>
              <a:t>0 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3.0518797677037961E-2"/>
          <c:y val="0.12570700398969883"/>
          <c:w val="0.54174000652551146"/>
          <c:h val="0.83701132860974337"/>
        </c:manualLayout>
      </c:layout>
      <c:scatterChart>
        <c:scatterStyle val="lineMarker"/>
        <c:varyColors val="0"/>
        <c:ser>
          <c:idx val="0"/>
          <c:order val="0"/>
          <c:tx>
            <c:v>Profil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GE!$B$2:$B$12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GE!$I$2:$I$12</c:f>
              <c:numCache>
                <c:formatCode>General</c:formatCode>
                <c:ptCount val="11"/>
                <c:pt idx="0">
                  <c:v>0</c:v>
                </c:pt>
                <c:pt idx="1">
                  <c:v>-316.84103990943436</c:v>
                </c:pt>
                <c:pt idx="2">
                  <c:v>-162.41970877114653</c:v>
                </c:pt>
                <c:pt idx="3">
                  <c:v>-71.722764017875406</c:v>
                </c:pt>
                <c:pt idx="4">
                  <c:v>-46.652015136778452</c:v>
                </c:pt>
                <c:pt idx="5">
                  <c:v>-34.219415370162672</c:v>
                </c:pt>
                <c:pt idx="6">
                  <c:v>-7.3387496183344796</c:v>
                </c:pt>
                <c:pt idx="7">
                  <c:v>-1.9854251878187481E-2</c:v>
                </c:pt>
                <c:pt idx="8">
                  <c:v>-16.317291851065193</c:v>
                </c:pt>
                <c:pt idx="9">
                  <c:v>-26.939034476037502</c:v>
                </c:pt>
                <c:pt idx="10">
                  <c:v>-8.3389830508474567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132-4343-A1D6-F1B2CDE8D723}"/>
            </c:ext>
          </c:extLst>
        </c:ser>
        <c:ser>
          <c:idx val="1"/>
          <c:order val="1"/>
          <c:tx>
            <c:v>negative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FE!$B$3:$B$12</c:f>
              <c:numCache>
                <c:formatCode>General</c:formatCode>
                <c:ptCount val="10"/>
                <c:pt idx="0">
                  <c:v>6</c:v>
                </c:pt>
                <c:pt idx="1">
                  <c:v>16</c:v>
                </c:pt>
                <c:pt idx="2">
                  <c:v>33</c:v>
                </c:pt>
                <c:pt idx="3">
                  <c:v>45</c:v>
                </c:pt>
                <c:pt idx="4">
                  <c:v>61</c:v>
                </c:pt>
                <c:pt idx="5">
                  <c:v>107</c:v>
                </c:pt>
                <c:pt idx="6">
                  <c:v>113</c:v>
                </c:pt>
                <c:pt idx="7">
                  <c:v>172</c:v>
                </c:pt>
                <c:pt idx="8">
                  <c:v>214</c:v>
                </c:pt>
                <c:pt idx="9">
                  <c:v>236</c:v>
                </c:pt>
              </c:numCache>
            </c:numRef>
          </c:xVal>
          <c:yVal>
            <c:numRef>
              <c:f>FE!$M$3:$M$12</c:f>
              <c:numCache>
                <c:formatCode>General</c:formatCode>
                <c:ptCount val="10"/>
                <c:pt idx="0">
                  <c:v>-500</c:v>
                </c:pt>
                <c:pt idx="1">
                  <c:v>-187.5</c:v>
                </c:pt>
                <c:pt idx="2">
                  <c:v>-90.909090909090907</c:v>
                </c:pt>
                <c:pt idx="3">
                  <c:v>-66.666666666666671</c:v>
                </c:pt>
                <c:pt idx="4">
                  <c:v>-49.180327868852459</c:v>
                </c:pt>
                <c:pt idx="5">
                  <c:v>-28.037383177570096</c:v>
                </c:pt>
                <c:pt idx="6">
                  <c:v>-26.548672566371682</c:v>
                </c:pt>
                <c:pt idx="7">
                  <c:v>-17.441860465116278</c:v>
                </c:pt>
                <c:pt idx="8">
                  <c:v>-14.018691588785048</c:v>
                </c:pt>
                <c:pt idx="9">
                  <c:v>-12.711864406779661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132-4343-A1D6-F1B2CDE8D723}"/>
            </c:ext>
          </c:extLst>
        </c:ser>
        <c:ser>
          <c:idx val="2"/>
          <c:order val="2"/>
          <c:tx>
            <c:v>positive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FE!$B$3:$B$12</c:f>
              <c:numCache>
                <c:formatCode>General</c:formatCode>
                <c:ptCount val="10"/>
                <c:pt idx="0">
                  <c:v>6</c:v>
                </c:pt>
                <c:pt idx="1">
                  <c:v>16</c:v>
                </c:pt>
                <c:pt idx="2">
                  <c:v>33</c:v>
                </c:pt>
                <c:pt idx="3">
                  <c:v>45</c:v>
                </c:pt>
                <c:pt idx="4">
                  <c:v>61</c:v>
                </c:pt>
                <c:pt idx="5">
                  <c:v>107</c:v>
                </c:pt>
                <c:pt idx="6">
                  <c:v>113</c:v>
                </c:pt>
                <c:pt idx="7">
                  <c:v>172</c:v>
                </c:pt>
                <c:pt idx="8">
                  <c:v>214</c:v>
                </c:pt>
                <c:pt idx="9">
                  <c:v>236</c:v>
                </c:pt>
              </c:numCache>
            </c:numRef>
          </c:xVal>
          <c:yVal>
            <c:numRef>
              <c:f>FE!$O$3:$O$12</c:f>
              <c:numCache>
                <c:formatCode>General</c:formatCode>
                <c:ptCount val="10"/>
                <c:pt idx="0">
                  <c:v>500</c:v>
                </c:pt>
                <c:pt idx="1">
                  <c:v>187.5</c:v>
                </c:pt>
                <c:pt idx="2">
                  <c:v>90.909090909090907</c:v>
                </c:pt>
                <c:pt idx="3">
                  <c:v>66.666666666666671</c:v>
                </c:pt>
                <c:pt idx="4">
                  <c:v>49.180327868852459</c:v>
                </c:pt>
                <c:pt idx="5">
                  <c:v>28.037383177570096</c:v>
                </c:pt>
                <c:pt idx="6">
                  <c:v>26.548672566371682</c:v>
                </c:pt>
                <c:pt idx="7">
                  <c:v>17.441860465116278</c:v>
                </c:pt>
                <c:pt idx="8">
                  <c:v>14.018691588785048</c:v>
                </c:pt>
                <c:pt idx="9">
                  <c:v>12.711864406779661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32-4343-A1D6-F1B2CDE8D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2173359"/>
        <c:axId val="1582168079"/>
      </c:scatterChart>
      <c:valAx>
        <c:axId val="1582173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68079"/>
        <c:crosses val="autoZero"/>
        <c:crossBetween val="midCat"/>
      </c:valAx>
      <c:valAx>
        <c:axId val="1582168079"/>
        <c:scaling>
          <c:orientation val="minMax"/>
          <c:max val="35"/>
          <c:min val="-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73359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Kulat</a:t>
            </a:r>
            <a:r>
              <a:rPr lang="cs-CZ"/>
              <a:t>á</a:t>
            </a:r>
            <a:r>
              <a:rPr lang="cs-CZ" baseline="0"/>
              <a:t> Země </a:t>
            </a:r>
            <a:r>
              <a:rPr lang="en-US" baseline="0"/>
              <a:t>se standardn</a:t>
            </a:r>
            <a:r>
              <a:rPr lang="cs-CZ" baseline="0"/>
              <a:t>í refrakcí (</a:t>
            </a:r>
            <a:r>
              <a:rPr lang="cs-CZ"/>
              <a:t>ohnisková vzdálenost 2060 mm)</a:t>
            </a:r>
            <a:endParaRPr lang="cs-CZ" baseline="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4.098285745187108E-2"/>
          <c:y val="0.12765392953929539"/>
          <c:w val="0.57574084304629913"/>
          <c:h val="0.75231517615176147"/>
        </c:manualLayout>
      </c:layout>
      <c:scatterChart>
        <c:scatterStyle val="lineMarker"/>
        <c:varyColors val="0"/>
        <c:ser>
          <c:idx val="0"/>
          <c:order val="0"/>
          <c:tx>
            <c:v>Hladina 0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'GE (2)'!$B$2:$B$12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'GE (2)'!$D$2:$D$12</c:f>
              <c:numCache>
                <c:formatCode>General</c:formatCode>
                <c:ptCount val="11"/>
                <c:pt idx="0">
                  <c:v>0</c:v>
                </c:pt>
                <c:pt idx="1">
                  <c:v>-2.4270931326434622</c:v>
                </c:pt>
                <c:pt idx="2">
                  <c:v>-17.259328943242394</c:v>
                </c:pt>
                <c:pt idx="3">
                  <c:v>-73.419567262464724</c:v>
                </c:pt>
                <c:pt idx="4">
                  <c:v>-136.52398871119473</c:v>
                </c:pt>
                <c:pt idx="5">
                  <c:v>-250.86704296017558</c:v>
                </c:pt>
                <c:pt idx="6">
                  <c:v>-771.88303543430538</c:v>
                </c:pt>
                <c:pt idx="7">
                  <c:v>-860.87645029789894</c:v>
                </c:pt>
                <c:pt idx="8">
                  <c:v>-1994.5312010034493</c:v>
                </c:pt>
                <c:pt idx="9">
                  <c:v>-3087.5321417372215</c:v>
                </c:pt>
                <c:pt idx="10">
                  <c:v>-3754.982753214174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F8-40FE-9E46-AA9366A8EFA4}"/>
            </c:ext>
          </c:extLst>
        </c:ser>
        <c:ser>
          <c:idx val="1"/>
          <c:order val="1"/>
          <c:tx>
            <c:v>Opticka osa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'GE (2)'!$B$2:$B$12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'GE (2)'!$E$2:$E$12</c:f>
              <c:numCache>
                <c:formatCode>General</c:formatCode>
                <c:ptCount val="11"/>
                <c:pt idx="0">
                  <c:v>1255</c:v>
                </c:pt>
                <c:pt idx="1">
                  <c:v>1190.4241672911651</c:v>
                </c:pt>
                <c:pt idx="2">
                  <c:v>1082.7977794431069</c:v>
                </c:pt>
                <c:pt idx="3">
                  <c:v>899.83292010140792</c:v>
                </c:pt>
                <c:pt idx="4">
                  <c:v>770.68125468373796</c:v>
                </c:pt>
                <c:pt idx="5">
                  <c:v>598.47903412684491</c:v>
                </c:pt>
                <c:pt idx="6">
                  <c:v>103.39765002577701</c:v>
                </c:pt>
                <c:pt idx="7">
                  <c:v>38.821817316942088</c:v>
                </c:pt>
                <c:pt idx="8">
                  <c:v>-596.17387098660129</c:v>
                </c:pt>
                <c:pt idx="9">
                  <c:v>-1048.204699948446</c:v>
                </c:pt>
                <c:pt idx="10">
                  <c:v>-1284.982753214174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3F8-40FE-9E46-AA9366A8EFA4}"/>
            </c:ext>
          </c:extLst>
        </c:ser>
        <c:ser>
          <c:idx val="2"/>
          <c:order val="2"/>
          <c:tx>
            <c:v>Terén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'GE (2)'!$B$2:$B$12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'GE (2)'!$F$2:$F$12</c:f>
              <c:numCache>
                <c:formatCode>General</c:formatCode>
                <c:ptCount val="11"/>
                <c:pt idx="0">
                  <c:v>1255</c:v>
                </c:pt>
                <c:pt idx="1">
                  <c:v>866.57290686735655</c:v>
                </c:pt>
                <c:pt idx="2">
                  <c:v>632.74067105675761</c:v>
                </c:pt>
                <c:pt idx="3">
                  <c:v>476.58043273753526</c:v>
                </c:pt>
                <c:pt idx="4">
                  <c:v>387.47601128880524</c:v>
                </c:pt>
                <c:pt idx="5">
                  <c:v>216.13295703982442</c:v>
                </c:pt>
                <c:pt idx="6">
                  <c:v>-33.883035434305384</c:v>
                </c:pt>
                <c:pt idx="7">
                  <c:v>39.123549702101059</c:v>
                </c:pt>
                <c:pt idx="8">
                  <c:v>-951.53120100344927</c:v>
                </c:pt>
                <c:pt idx="9">
                  <c:v>-1770.5321417372215</c:v>
                </c:pt>
                <c:pt idx="10">
                  <c:v>-1292.982753214174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3F8-40FE-9E46-AA9366A8EFA4}"/>
            </c:ext>
          </c:extLst>
        </c:ser>
        <c:ser>
          <c:idx val="3"/>
          <c:order val="3"/>
          <c:tx>
            <c:v>Spodní okraj foto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'GE (2)'!$L$7:$L$8</c:f>
              <c:numCache>
                <c:formatCode>General</c:formatCode>
                <c:ptCount val="2"/>
                <c:pt idx="0">
                  <c:v>0</c:v>
                </c:pt>
                <c:pt idx="1">
                  <c:v>236</c:v>
                </c:pt>
              </c:numCache>
            </c:numRef>
          </c:xVal>
          <c:yVal>
            <c:numRef>
              <c:f>'GE (2)'!$M$7:$M$8</c:f>
              <c:numCache>
                <c:formatCode>General</c:formatCode>
                <c:ptCount val="2"/>
                <c:pt idx="0">
                  <c:v>1255</c:v>
                </c:pt>
                <c:pt idx="1">
                  <c:v>-2659.7400347675721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3F8-40FE-9E46-AA9366A8EFA4}"/>
            </c:ext>
          </c:extLst>
        </c:ser>
        <c:ser>
          <c:idx val="4"/>
          <c:order val="4"/>
          <c:tx>
            <c:v>Horní okraj foto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'GE (2)'!$L$7:$L$8</c:f>
              <c:numCache>
                <c:formatCode>General</c:formatCode>
                <c:ptCount val="2"/>
                <c:pt idx="0">
                  <c:v>0</c:v>
                </c:pt>
                <c:pt idx="1">
                  <c:v>236</c:v>
                </c:pt>
              </c:numCache>
            </c:numRef>
          </c:xVal>
          <c:yVal>
            <c:numRef>
              <c:f>'GE (2)'!$N$7:$N$8</c:f>
              <c:numCache>
                <c:formatCode>General</c:formatCode>
                <c:ptCount val="2"/>
                <c:pt idx="0">
                  <c:v>1255</c:v>
                </c:pt>
                <c:pt idx="1">
                  <c:v>89.774528339224162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3F8-40FE-9E46-AA9366A8EFA4}"/>
            </c:ext>
          </c:extLst>
        </c:ser>
        <c:ser>
          <c:idx val="5"/>
          <c:order val="5"/>
          <c:tx>
            <c:v>Godula</c:v>
          </c:tx>
          <c:spPr>
            <a:ln w="12700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'GE (2)'!$L$7:$L$8</c:f>
              <c:numCache>
                <c:formatCode>General</c:formatCode>
                <c:ptCount val="2"/>
                <c:pt idx="0">
                  <c:v>0</c:v>
                </c:pt>
                <c:pt idx="1">
                  <c:v>236</c:v>
                </c:pt>
              </c:numCache>
            </c:numRef>
          </c:xVal>
          <c:yVal>
            <c:numRef>
              <c:f>'GE (2)'!$O$7:$O$8</c:f>
              <c:numCache>
                <c:formatCode>General</c:formatCode>
                <c:ptCount val="2"/>
                <c:pt idx="0">
                  <c:v>1255</c:v>
                </c:pt>
                <c:pt idx="1">
                  <c:v>-1587.7700594625803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3F8-40FE-9E46-AA9366A8E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90913903"/>
        <c:axId val="1590934543"/>
      </c:scatterChart>
      <c:valAx>
        <c:axId val="15909139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0934543"/>
        <c:crosses val="autoZero"/>
        <c:crossBetween val="midCat"/>
      </c:valAx>
      <c:valAx>
        <c:axId val="1590934543"/>
        <c:scaling>
          <c:orientation val="minMax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9091390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Kulat</a:t>
            </a:r>
            <a:r>
              <a:rPr lang="cs-CZ"/>
              <a:t>á</a:t>
            </a:r>
            <a:r>
              <a:rPr lang="cs-CZ" baseline="0"/>
              <a:t> </a:t>
            </a:r>
            <a:r>
              <a:rPr lang="en-US"/>
              <a:t>Zem</a:t>
            </a:r>
            <a:r>
              <a:rPr lang="cs-CZ"/>
              <a:t>ě</a:t>
            </a:r>
            <a:r>
              <a:rPr lang="cs-CZ" baseline="0"/>
              <a:t> s refrakcí (o</a:t>
            </a:r>
            <a:r>
              <a:rPr lang="en-US"/>
              <a:t>hniskov</a:t>
            </a:r>
            <a:r>
              <a:rPr lang="cs-CZ"/>
              <a:t>á</a:t>
            </a:r>
            <a:r>
              <a:rPr lang="cs-CZ" baseline="0"/>
              <a:t> vzdálenost 20</a:t>
            </a:r>
            <a:r>
              <a:rPr lang="en-US" baseline="0"/>
              <a:t>6</a:t>
            </a:r>
            <a:r>
              <a:rPr lang="cs-CZ" baseline="0"/>
              <a:t>0 mm)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>
        <c:manualLayout>
          <c:layoutTarget val="inner"/>
          <c:xMode val="edge"/>
          <c:yMode val="edge"/>
          <c:x val="3.0518797677037961E-2"/>
          <c:y val="0.12570700398969883"/>
          <c:w val="0.54174000652551146"/>
          <c:h val="0.83701132860974337"/>
        </c:manualLayout>
      </c:layout>
      <c:scatterChart>
        <c:scatterStyle val="lineMarker"/>
        <c:varyColors val="0"/>
        <c:ser>
          <c:idx val="0"/>
          <c:order val="0"/>
          <c:tx>
            <c:v>Profil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triang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'GE (2)'!$B$2:$B$12</c:f>
              <c:numCache>
                <c:formatCode>General</c:formatCode>
                <c:ptCount val="11"/>
                <c:pt idx="0">
                  <c:v>0</c:v>
                </c:pt>
                <c:pt idx="1">
                  <c:v>6</c:v>
                </c:pt>
                <c:pt idx="2">
                  <c:v>16</c:v>
                </c:pt>
                <c:pt idx="3">
                  <c:v>33</c:v>
                </c:pt>
                <c:pt idx="4">
                  <c:v>45</c:v>
                </c:pt>
                <c:pt idx="5">
                  <c:v>61</c:v>
                </c:pt>
                <c:pt idx="6">
                  <c:v>107</c:v>
                </c:pt>
                <c:pt idx="7">
                  <c:v>113</c:v>
                </c:pt>
                <c:pt idx="8">
                  <c:v>172</c:v>
                </c:pt>
                <c:pt idx="9">
                  <c:v>214</c:v>
                </c:pt>
                <c:pt idx="10">
                  <c:v>236</c:v>
                </c:pt>
              </c:numCache>
            </c:numRef>
          </c:xVal>
          <c:yVal>
            <c:numRef>
              <c:f>'GE (2)'!$I$2:$I$12</c:f>
              <c:numCache>
                <c:formatCode>General</c:formatCode>
                <c:ptCount val="11"/>
                <c:pt idx="0">
                  <c:v>0</c:v>
                </c:pt>
                <c:pt idx="1">
                  <c:v>-323.85126042380853</c:v>
                </c:pt>
                <c:pt idx="2">
                  <c:v>-168.77141564488102</c:v>
                </c:pt>
                <c:pt idx="3">
                  <c:v>-76.954997702522306</c:v>
                </c:pt>
                <c:pt idx="4">
                  <c:v>-51.094032452657693</c:v>
                </c:pt>
                <c:pt idx="5">
                  <c:v>-37.607810861018415</c:v>
                </c:pt>
                <c:pt idx="6">
                  <c:v>-7.6979823622476111</c:v>
                </c:pt>
                <c:pt idx="7">
                  <c:v>1.6021188592511726E-2</c:v>
                </c:pt>
                <c:pt idx="8">
                  <c:v>-12.396185930820279</c:v>
                </c:pt>
                <c:pt idx="9">
                  <c:v>-20.252171265105858</c:v>
                </c:pt>
                <c:pt idx="10">
                  <c:v>-0.20338983050847456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AA2-498D-B9EB-55AB08FAD292}"/>
            </c:ext>
          </c:extLst>
        </c:ser>
        <c:ser>
          <c:idx val="1"/>
          <c:order val="1"/>
          <c:tx>
            <c:v>negative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FE!$B$3:$B$12</c:f>
              <c:numCache>
                <c:formatCode>General</c:formatCode>
                <c:ptCount val="10"/>
                <c:pt idx="0">
                  <c:v>6</c:v>
                </c:pt>
                <c:pt idx="1">
                  <c:v>16</c:v>
                </c:pt>
                <c:pt idx="2">
                  <c:v>33</c:v>
                </c:pt>
                <c:pt idx="3">
                  <c:v>45</c:v>
                </c:pt>
                <c:pt idx="4">
                  <c:v>61</c:v>
                </c:pt>
                <c:pt idx="5">
                  <c:v>107</c:v>
                </c:pt>
                <c:pt idx="6">
                  <c:v>113</c:v>
                </c:pt>
                <c:pt idx="7">
                  <c:v>172</c:v>
                </c:pt>
                <c:pt idx="8">
                  <c:v>214</c:v>
                </c:pt>
                <c:pt idx="9">
                  <c:v>236</c:v>
                </c:pt>
              </c:numCache>
            </c:numRef>
          </c:xVal>
          <c:yVal>
            <c:numRef>
              <c:f>FE!$M$3:$M$12</c:f>
              <c:numCache>
                <c:formatCode>General</c:formatCode>
                <c:ptCount val="10"/>
                <c:pt idx="0">
                  <c:v>-500</c:v>
                </c:pt>
                <c:pt idx="1">
                  <c:v>-187.5</c:v>
                </c:pt>
                <c:pt idx="2">
                  <c:v>-90.909090909090907</c:v>
                </c:pt>
                <c:pt idx="3">
                  <c:v>-66.666666666666671</c:v>
                </c:pt>
                <c:pt idx="4">
                  <c:v>-49.180327868852459</c:v>
                </c:pt>
                <c:pt idx="5">
                  <c:v>-28.037383177570096</c:v>
                </c:pt>
                <c:pt idx="6">
                  <c:v>-26.548672566371682</c:v>
                </c:pt>
                <c:pt idx="7">
                  <c:v>-17.441860465116278</c:v>
                </c:pt>
                <c:pt idx="8">
                  <c:v>-14.018691588785048</c:v>
                </c:pt>
                <c:pt idx="9">
                  <c:v>-12.711864406779661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AA2-498D-B9EB-55AB08FAD292}"/>
            </c:ext>
          </c:extLst>
        </c:ser>
        <c:ser>
          <c:idx val="2"/>
          <c:order val="2"/>
          <c:tx>
            <c:v>positive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FE!$B$3:$B$12</c:f>
              <c:numCache>
                <c:formatCode>General</c:formatCode>
                <c:ptCount val="10"/>
                <c:pt idx="0">
                  <c:v>6</c:v>
                </c:pt>
                <c:pt idx="1">
                  <c:v>16</c:v>
                </c:pt>
                <c:pt idx="2">
                  <c:v>33</c:v>
                </c:pt>
                <c:pt idx="3">
                  <c:v>45</c:v>
                </c:pt>
                <c:pt idx="4">
                  <c:v>61</c:v>
                </c:pt>
                <c:pt idx="5">
                  <c:v>107</c:v>
                </c:pt>
                <c:pt idx="6">
                  <c:v>113</c:v>
                </c:pt>
                <c:pt idx="7">
                  <c:v>172</c:v>
                </c:pt>
                <c:pt idx="8">
                  <c:v>214</c:v>
                </c:pt>
                <c:pt idx="9">
                  <c:v>236</c:v>
                </c:pt>
              </c:numCache>
            </c:numRef>
          </c:xVal>
          <c:yVal>
            <c:numRef>
              <c:f>FE!$O$3:$O$12</c:f>
              <c:numCache>
                <c:formatCode>General</c:formatCode>
                <c:ptCount val="10"/>
                <c:pt idx="0">
                  <c:v>500</c:v>
                </c:pt>
                <c:pt idx="1">
                  <c:v>187.5</c:v>
                </c:pt>
                <c:pt idx="2">
                  <c:v>90.909090909090907</c:v>
                </c:pt>
                <c:pt idx="3">
                  <c:v>66.666666666666671</c:v>
                </c:pt>
                <c:pt idx="4">
                  <c:v>49.180327868852459</c:v>
                </c:pt>
                <c:pt idx="5">
                  <c:v>28.037383177570096</c:v>
                </c:pt>
                <c:pt idx="6">
                  <c:v>26.548672566371682</c:v>
                </c:pt>
                <c:pt idx="7">
                  <c:v>17.441860465116278</c:v>
                </c:pt>
                <c:pt idx="8">
                  <c:v>14.018691588785048</c:v>
                </c:pt>
                <c:pt idx="9">
                  <c:v>12.711864406779661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AA2-498D-B9EB-55AB08FAD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2173359"/>
        <c:axId val="1582168079"/>
      </c:scatterChart>
      <c:valAx>
        <c:axId val="15821733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68079"/>
        <c:crosses val="autoZero"/>
        <c:crossBetween val="midCat"/>
      </c:valAx>
      <c:valAx>
        <c:axId val="1582168079"/>
        <c:scaling>
          <c:orientation val="minMax"/>
          <c:max val="35"/>
          <c:min val="-3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1582173359"/>
        <c:crosses val="autoZero"/>
        <c:crossBetween val="midCat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676981</xdr:colOff>
      <xdr:row>39</xdr:row>
      <xdr:rowOff>142552</xdr:rowOff>
    </xdr:from>
    <xdr:to>
      <xdr:col>14</xdr:col>
      <xdr:colOff>313282</xdr:colOff>
      <xdr:row>60</xdr:row>
      <xdr:rowOff>22552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F0FABCFF-12CC-7D02-2EC3-76BE20E8AB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673098</xdr:colOff>
      <xdr:row>19</xdr:row>
      <xdr:rowOff>31749</xdr:rowOff>
    </xdr:from>
    <xdr:to>
      <xdr:col>14</xdr:col>
      <xdr:colOff>304799</xdr:colOff>
      <xdr:row>39</xdr:row>
      <xdr:rowOff>91887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96F9EF4-D906-4ED4-8A82-878CE9D55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673100</xdr:colOff>
      <xdr:row>60</xdr:row>
      <xdr:rowOff>82550</xdr:rowOff>
    </xdr:from>
    <xdr:to>
      <xdr:col>14</xdr:col>
      <xdr:colOff>304801</xdr:colOff>
      <xdr:row>80</xdr:row>
      <xdr:rowOff>142688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19357DF-E563-4EFA-B0BC-D6CA493B9B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0.57439</cdr:x>
      <cdr:y>0.12907</cdr:y>
    </cdr:from>
    <cdr:to>
      <cdr:x>0.99416</cdr:x>
      <cdr:y>0.96165</cdr:y>
    </cdr:to>
    <cdr:pic>
      <cdr:nvPicPr>
        <cdr:cNvPr id="4" name="chart">
          <a:extLst xmlns:a="http://schemas.openxmlformats.org/drawingml/2006/main">
            <a:ext uri="{FF2B5EF4-FFF2-40B4-BE49-F238E27FC236}">
              <a16:creationId xmlns:a16="http://schemas.microsoft.com/office/drawing/2014/main" id="{2A471AE7-8280-DC6D-8F9C-0D6F4C3520C5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t="16667" b="16667"/>
        <a:stretch xmlns:a="http://schemas.openxmlformats.org/drawingml/2006/main"/>
      </cdr:blipFill>
      <cdr:spPr>
        <a:xfrm xmlns:a="http://schemas.openxmlformats.org/drawingml/2006/main">
          <a:off x="6369243" y="481060"/>
          <a:ext cx="4654800" cy="310320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</cdr:pic>
  </cdr:relSizeAnchor>
  <cdr:relSizeAnchor xmlns:cdr="http://schemas.openxmlformats.org/drawingml/2006/chartDrawing">
    <cdr:from>
      <cdr:x>0.2744</cdr:x>
      <cdr:y>0.54365</cdr:y>
    </cdr:from>
    <cdr:to>
      <cdr:x>0.87713</cdr:x>
      <cdr:y>0.54365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id="{B50C1446-16AB-9907-E2DE-6C623C10A814}"/>
            </a:ext>
          </a:extLst>
        </cdr:cNvPr>
        <cdr:cNvCxnSpPr/>
      </cdr:nvCxnSpPr>
      <cdr:spPr>
        <a:xfrm xmlns:a="http://schemas.openxmlformats.org/drawingml/2006/main">
          <a:off x="3042748" y="2026300"/>
          <a:ext cx="6683536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0.2663</cdr:x>
      <cdr:y>0.63658</cdr:y>
    </cdr:from>
    <cdr:to>
      <cdr:x>0.91877</cdr:x>
      <cdr:y>0.63658</cdr:y>
    </cdr:to>
    <cdr:cxnSp macro="">
      <cdr:nvCxnSpPr>
        <cdr:cNvPr id="5" name="Přímá spojnice 4">
          <a:extLst xmlns:a="http://schemas.openxmlformats.org/drawingml/2006/main">
            <a:ext uri="{FF2B5EF4-FFF2-40B4-BE49-F238E27FC236}">
              <a16:creationId xmlns:a16="http://schemas.microsoft.com/office/drawing/2014/main" id="{B50C1446-16AB-9907-E2DE-6C623C10A814}"/>
            </a:ext>
          </a:extLst>
        </cdr:cNvPr>
        <cdr:cNvCxnSpPr/>
      </cdr:nvCxnSpPr>
      <cdr:spPr>
        <a:xfrm xmlns:a="http://schemas.openxmlformats.org/drawingml/2006/main">
          <a:off x="2952961" y="2372675"/>
          <a:ext cx="723510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0.53986</cdr:x>
      <cdr:y>0.54696</cdr:y>
    </cdr:from>
    <cdr:to>
      <cdr:x>0.87655</cdr:x>
      <cdr:y>0.54696</cdr:y>
    </cdr:to>
    <cdr:cxnSp macro="">
      <cdr:nvCxnSpPr>
        <cdr:cNvPr id="16" name="Přímá spojnice 15">
          <a:extLst xmlns:a="http://schemas.openxmlformats.org/drawingml/2006/main">
            <a:ext uri="{FF2B5EF4-FFF2-40B4-BE49-F238E27FC236}">
              <a16:creationId xmlns:a16="http://schemas.microsoft.com/office/drawing/2014/main" id="{099F9DEE-E041-6452-87F8-5E27458244FE}"/>
            </a:ext>
          </a:extLst>
        </cdr:cNvPr>
        <cdr:cNvCxnSpPr/>
      </cdr:nvCxnSpPr>
      <cdr:spPr>
        <a:xfrm xmlns:a="http://schemas.openxmlformats.org/drawingml/2006/main">
          <a:off x="5986353" y="2038624"/>
          <a:ext cx="3733517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0.58519</cdr:x>
      <cdr:y>0.13097</cdr:y>
    </cdr:from>
    <cdr:to>
      <cdr:x>0.98933</cdr:x>
      <cdr:y>0.96381</cdr:y>
    </cdr:to>
    <cdr:pic>
      <cdr:nvPicPr>
        <cdr:cNvPr id="3" name="Obrázek 2">
          <a:extLst xmlns:a="http://schemas.openxmlformats.org/drawingml/2006/main">
            <a:ext uri="{FF2B5EF4-FFF2-40B4-BE49-F238E27FC236}">
              <a16:creationId xmlns:a16="http://schemas.microsoft.com/office/drawing/2014/main" id="{A7204905-4546-5310-25CE-B8661CDBEF9A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l="-49" t="15689" r="-49" b="15689"/>
        <a:stretch xmlns:a="http://schemas.openxmlformats.org/drawingml/2006/main"/>
      </cdr:blipFill>
      <cdr:spPr>
        <a:xfrm xmlns:a="http://schemas.openxmlformats.org/drawingml/2006/main">
          <a:off x="6491094" y="483292"/>
          <a:ext cx="4482786" cy="3073157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</cdr:pic>
  </cdr:relSizeAnchor>
  <cdr:relSizeAnchor xmlns:cdr="http://schemas.openxmlformats.org/drawingml/2006/chartDrawing">
    <cdr:from>
      <cdr:x>0.76811</cdr:x>
      <cdr:y>0.13451</cdr:y>
    </cdr:from>
    <cdr:to>
      <cdr:x>0.79547</cdr:x>
      <cdr:y>0.95929</cdr:y>
    </cdr:to>
    <cdr:sp macro="" textlink="">
      <cdr:nvSpPr>
        <cdr:cNvPr id="6" name="Obdélník 5">
          <a:extLst xmlns:a="http://schemas.openxmlformats.org/drawingml/2006/main">
            <a:ext uri="{FF2B5EF4-FFF2-40B4-BE49-F238E27FC236}">
              <a16:creationId xmlns:a16="http://schemas.microsoft.com/office/drawing/2014/main" id="{6F31AA3A-A071-E276-1878-653D3F7FDE5E}"/>
            </a:ext>
          </a:extLst>
        </cdr:cNvPr>
        <cdr:cNvSpPr/>
      </cdr:nvSpPr>
      <cdr:spPr>
        <a:xfrm xmlns:a="http://schemas.openxmlformats.org/drawingml/2006/main">
          <a:off x="8520095" y="496342"/>
          <a:ext cx="303483" cy="30434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cs-CZ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0.58567</cdr:x>
      <cdr:y>0.11328</cdr:y>
    </cdr:from>
    <cdr:to>
      <cdr:x>0.9897</cdr:x>
      <cdr:y>0.91154</cdr:y>
    </cdr:to>
    <cdr:pic>
      <cdr:nvPicPr>
        <cdr:cNvPr id="33" name="Obrázek 32">
          <a:extLst xmlns:a="http://schemas.openxmlformats.org/drawingml/2006/main">
            <a:ext uri="{FF2B5EF4-FFF2-40B4-BE49-F238E27FC236}">
              <a16:creationId xmlns:a16="http://schemas.microsoft.com/office/drawing/2014/main" id="{6EF1F4CE-1159-21F0-C08C-6D14703CDD90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t="12704" b="21546"/>
        <a:stretch xmlns:a="http://schemas.openxmlformats.org/drawingml/2006/main"/>
      </cdr:blipFill>
      <cdr:spPr>
        <a:xfrm xmlns:a="http://schemas.openxmlformats.org/drawingml/2006/main">
          <a:off x="6497151" y="424023"/>
          <a:ext cx="4482000" cy="298800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</cdr:pic>
  </cdr:relSizeAnchor>
  <cdr:relSizeAnchor xmlns:cdr="http://schemas.openxmlformats.org/drawingml/2006/chartDrawing">
    <cdr:from>
      <cdr:x>0.83003</cdr:x>
      <cdr:y>0.11101</cdr:y>
    </cdr:from>
    <cdr:to>
      <cdr:x>0.88464</cdr:x>
      <cdr:y>0.90833</cdr:y>
    </cdr:to>
    <cdr:sp macro="" textlink="">
      <cdr:nvSpPr>
        <cdr:cNvPr id="7" name="Obdélník 6">
          <a:extLst xmlns:a="http://schemas.openxmlformats.org/drawingml/2006/main">
            <a:ext uri="{FF2B5EF4-FFF2-40B4-BE49-F238E27FC236}">
              <a16:creationId xmlns:a16="http://schemas.microsoft.com/office/drawing/2014/main" id="{A39C5E18-F015-7E2E-56F5-15256770D7D9}"/>
            </a:ext>
          </a:extLst>
        </cdr:cNvPr>
        <cdr:cNvSpPr/>
      </cdr:nvSpPr>
      <cdr:spPr>
        <a:xfrm xmlns:a="http://schemas.openxmlformats.org/drawingml/2006/main">
          <a:off x="9207939" y="415537"/>
          <a:ext cx="605813" cy="29844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3810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15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0.55066</cdr:x>
      <cdr:y>0.15607</cdr:y>
    </cdr:from>
    <cdr:to>
      <cdr:x>0.83743</cdr:x>
      <cdr:y>0.15777</cdr:y>
    </cdr:to>
    <cdr:cxnSp macro="">
      <cdr:nvCxnSpPr>
        <cdr:cNvPr id="37" name="Přímá spojnice 36">
          <a:extLst xmlns:a="http://schemas.openxmlformats.org/drawingml/2006/main">
            <a:ext uri="{FF2B5EF4-FFF2-40B4-BE49-F238E27FC236}">
              <a16:creationId xmlns:a16="http://schemas.microsoft.com/office/drawing/2014/main" id="{EAADE07F-6BFF-B77D-6334-8723E4F15125}"/>
            </a:ext>
          </a:extLst>
        </cdr:cNvPr>
        <cdr:cNvCxnSpPr/>
      </cdr:nvCxnSpPr>
      <cdr:spPr>
        <a:xfrm xmlns:a="http://schemas.openxmlformats.org/drawingml/2006/main" flipV="1">
          <a:off x="6108702" y="584189"/>
          <a:ext cx="3181317" cy="6362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0.50601</cdr:x>
      <cdr:y>0.49366</cdr:y>
    </cdr:from>
    <cdr:to>
      <cdr:x>0.8473</cdr:x>
      <cdr:y>0.49366</cdr:y>
    </cdr:to>
    <cdr:cxnSp macro="">
      <cdr:nvCxnSpPr>
        <cdr:cNvPr id="40" name="Přímá spojnice 39">
          <a:extLst xmlns:a="http://schemas.openxmlformats.org/drawingml/2006/main">
            <a:ext uri="{FF2B5EF4-FFF2-40B4-BE49-F238E27FC236}">
              <a16:creationId xmlns:a16="http://schemas.microsoft.com/office/drawing/2014/main" id="{EE977DD0-A9BE-6FFF-1CEE-A066945A5228}"/>
            </a:ext>
          </a:extLst>
        </cdr:cNvPr>
        <cdr:cNvCxnSpPr/>
      </cdr:nvCxnSpPr>
      <cdr:spPr>
        <a:xfrm xmlns:a="http://schemas.openxmlformats.org/drawingml/2006/main">
          <a:off x="5613402" y="1847838"/>
          <a:ext cx="3786079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0.41556</cdr:x>
      <cdr:y>0.59715</cdr:y>
    </cdr:from>
    <cdr:to>
      <cdr:x>0.86017</cdr:x>
      <cdr:y>0.59715</cdr:y>
    </cdr:to>
    <cdr:cxnSp macro="">
      <cdr:nvCxnSpPr>
        <cdr:cNvPr id="42" name="Přímá spojnice 41">
          <a:extLst xmlns:a="http://schemas.openxmlformats.org/drawingml/2006/main">
            <a:ext uri="{FF2B5EF4-FFF2-40B4-BE49-F238E27FC236}">
              <a16:creationId xmlns:a16="http://schemas.microsoft.com/office/drawing/2014/main" id="{6AF405C7-B3B1-26ED-9450-A0B4BCFF2A79}"/>
            </a:ext>
          </a:extLst>
        </cdr:cNvPr>
        <cdr:cNvCxnSpPr/>
      </cdr:nvCxnSpPr>
      <cdr:spPr>
        <a:xfrm xmlns:a="http://schemas.openxmlformats.org/drawingml/2006/main">
          <a:off x="4610048" y="2235202"/>
          <a:ext cx="4932259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0.28964</cdr:x>
      <cdr:y>0.727</cdr:y>
    </cdr:from>
    <cdr:to>
      <cdr:x>0.84738</cdr:x>
      <cdr:y>0.727</cdr:y>
    </cdr:to>
    <cdr:cxnSp macro="">
      <cdr:nvCxnSpPr>
        <cdr:cNvPr id="46" name="Přímá spojnice 45">
          <a:extLst xmlns:a="http://schemas.openxmlformats.org/drawingml/2006/main">
            <a:ext uri="{FF2B5EF4-FFF2-40B4-BE49-F238E27FC236}">
              <a16:creationId xmlns:a16="http://schemas.microsoft.com/office/drawing/2014/main" id="{651F6478-15EC-0753-4A61-5931C54AC8BF}"/>
            </a:ext>
          </a:extLst>
        </cdr:cNvPr>
        <cdr:cNvCxnSpPr/>
      </cdr:nvCxnSpPr>
      <cdr:spPr>
        <a:xfrm xmlns:a="http://schemas.openxmlformats.org/drawingml/2006/main">
          <a:off x="3213102" y="2721275"/>
          <a:ext cx="6187240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0.27647</cdr:x>
      <cdr:y>0.84083</cdr:y>
    </cdr:from>
    <cdr:to>
      <cdr:x>0.87662</cdr:x>
      <cdr:y>0.84313</cdr:y>
    </cdr:to>
    <cdr:cxnSp macro="">
      <cdr:nvCxnSpPr>
        <cdr:cNvPr id="48" name="Přímá spojnice 47">
          <a:extLst xmlns:a="http://schemas.openxmlformats.org/drawingml/2006/main">
            <a:ext uri="{FF2B5EF4-FFF2-40B4-BE49-F238E27FC236}">
              <a16:creationId xmlns:a16="http://schemas.microsoft.com/office/drawing/2014/main" id="{0A786FA2-33B4-F471-2A36-45315206BA25}"/>
            </a:ext>
          </a:extLst>
        </cdr:cNvPr>
        <cdr:cNvCxnSpPr/>
      </cdr:nvCxnSpPr>
      <cdr:spPr>
        <a:xfrm xmlns:a="http://schemas.openxmlformats.org/drawingml/2006/main" flipV="1">
          <a:off x="3067052" y="3147356"/>
          <a:ext cx="6657697" cy="859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0.85302</cdr:x>
      <cdr:y>0.12631</cdr:y>
    </cdr:from>
    <cdr:to>
      <cdr:x>0.96693</cdr:x>
      <cdr:y>0.19293</cdr:y>
    </cdr:to>
    <cdr:sp macro="" textlink="">
      <cdr:nvSpPr>
        <cdr:cNvPr id="50" name="TextovéPole 49">
          <a:extLst xmlns:a="http://schemas.openxmlformats.org/drawingml/2006/main">
            <a:ext uri="{FF2B5EF4-FFF2-40B4-BE49-F238E27FC236}">
              <a16:creationId xmlns:a16="http://schemas.microsoft.com/office/drawing/2014/main" id="{466BA6EE-80E8-FB84-BADA-D92D48ED4B5F}"/>
            </a:ext>
          </a:extLst>
        </cdr:cNvPr>
        <cdr:cNvSpPr txBox="1"/>
      </cdr:nvSpPr>
      <cdr:spPr>
        <a:xfrm xmlns:a="http://schemas.openxmlformats.org/drawingml/2006/main">
          <a:off x="9462945" y="472796"/>
          <a:ext cx="1263655" cy="24936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cs-CZ" sz="1100"/>
            <a:t>Široká veža 2462</a:t>
          </a:r>
          <a:r>
            <a:rPr lang="cs-CZ" sz="1100" baseline="0"/>
            <a:t> m</a:t>
          </a:r>
          <a:endParaRPr lang="cs-CZ" sz="1100"/>
        </a:p>
      </cdr:txBody>
    </cdr:sp>
  </cdr:relSizeAnchor>
  <cdr:relSizeAnchor xmlns:cdr="http://schemas.openxmlformats.org/drawingml/2006/chartDrawing">
    <cdr:from>
      <cdr:x>0.85924</cdr:x>
      <cdr:y>0.40446</cdr:y>
    </cdr:from>
    <cdr:to>
      <cdr:x>0.98455</cdr:x>
      <cdr:y>0.4784</cdr:y>
    </cdr:to>
    <cdr:sp macro="" textlink="">
      <cdr:nvSpPr>
        <cdr:cNvPr id="51" name="TextovéPole 1">
          <a:extLst xmlns:a="http://schemas.openxmlformats.org/drawingml/2006/main">
            <a:ext uri="{FF2B5EF4-FFF2-40B4-BE49-F238E27FC236}">
              <a16:creationId xmlns:a16="http://schemas.microsoft.com/office/drawing/2014/main" id="{1D1A0E19-E5DB-286E-285A-F90DF4C27AE8}"/>
            </a:ext>
          </a:extLst>
        </cdr:cNvPr>
        <cdr:cNvSpPr txBox="1"/>
      </cdr:nvSpPr>
      <cdr:spPr>
        <a:xfrm xmlns:a="http://schemas.openxmlformats.org/drawingml/2006/main">
          <a:off x="9531886" y="1513952"/>
          <a:ext cx="1390116" cy="27674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Turnia Kiernia 1317 m</a:t>
          </a:r>
        </a:p>
      </cdr:txBody>
    </cdr:sp>
  </cdr:relSizeAnchor>
  <cdr:relSizeAnchor xmlns:cdr="http://schemas.openxmlformats.org/drawingml/2006/chartDrawing">
    <cdr:from>
      <cdr:x>0.87261</cdr:x>
      <cdr:y>0.54011</cdr:y>
    </cdr:from>
    <cdr:to>
      <cdr:x>0.97952</cdr:x>
      <cdr:y>0.65792</cdr:y>
    </cdr:to>
    <cdr:sp macro="" textlink="">
      <cdr:nvSpPr>
        <cdr:cNvPr id="52" name="TextovéPole 1">
          <a:extLst xmlns:a="http://schemas.openxmlformats.org/drawingml/2006/main">
            <a:ext uri="{FF2B5EF4-FFF2-40B4-BE49-F238E27FC236}">
              <a16:creationId xmlns:a16="http://schemas.microsoft.com/office/drawing/2014/main" id="{952BC9C4-1E30-5812-7E5D-2142A095E90F}"/>
            </a:ext>
          </a:extLst>
        </cdr:cNvPr>
        <cdr:cNvSpPr txBox="1"/>
      </cdr:nvSpPr>
      <cdr:spPr>
        <a:xfrm xmlns:a="http://schemas.openxmlformats.org/drawingml/2006/main">
          <a:off x="9680299" y="2021706"/>
          <a:ext cx="1186001" cy="44097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Vyšná Poperačka 1043 m</a:t>
          </a:r>
        </a:p>
      </cdr:txBody>
    </cdr:sp>
  </cdr:relSizeAnchor>
  <cdr:relSizeAnchor xmlns:cdr="http://schemas.openxmlformats.org/drawingml/2006/chartDrawing">
    <cdr:from>
      <cdr:x>0.88908</cdr:x>
      <cdr:y>0.80352</cdr:y>
    </cdr:from>
    <cdr:to>
      <cdr:x>0.98181</cdr:x>
      <cdr:y>0.87647</cdr:y>
    </cdr:to>
    <cdr:sp macro="" textlink="">
      <cdr:nvSpPr>
        <cdr:cNvPr id="53" name="TextovéPole 1">
          <a:extLst xmlns:a="http://schemas.openxmlformats.org/drawingml/2006/main">
            <a:ext uri="{FF2B5EF4-FFF2-40B4-BE49-F238E27FC236}">
              <a16:creationId xmlns:a16="http://schemas.microsoft.com/office/drawing/2014/main" id="{A5635F52-0772-9D97-A8B5-D821C4F0D722}"/>
            </a:ext>
          </a:extLst>
        </cdr:cNvPr>
        <cdr:cNvSpPr txBox="1"/>
      </cdr:nvSpPr>
      <cdr:spPr>
        <a:xfrm xmlns:a="http://schemas.openxmlformats.org/drawingml/2006/main">
          <a:off x="9863004" y="3007691"/>
          <a:ext cx="1028696" cy="27306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Godula 738 m</a:t>
          </a:r>
        </a:p>
      </cdr:txBody>
    </cdr:sp>
  </cdr:relSizeAnchor>
  <cdr:relSizeAnchor xmlns:cdr="http://schemas.openxmlformats.org/drawingml/2006/chartDrawing">
    <cdr:from>
      <cdr:x>0.86769</cdr:x>
      <cdr:y>0.67676</cdr:y>
    </cdr:from>
    <cdr:to>
      <cdr:x>0.95663</cdr:x>
      <cdr:y>0.78036</cdr:y>
    </cdr:to>
    <cdr:sp macro="" textlink="">
      <cdr:nvSpPr>
        <cdr:cNvPr id="54" name="TextovéPole 1">
          <a:extLst xmlns:a="http://schemas.openxmlformats.org/drawingml/2006/main">
            <a:ext uri="{FF2B5EF4-FFF2-40B4-BE49-F238E27FC236}">
              <a16:creationId xmlns:a16="http://schemas.microsoft.com/office/drawing/2014/main" id="{A5635F52-0772-9D97-A8B5-D821C4F0D722}"/>
            </a:ext>
          </a:extLst>
        </cdr:cNvPr>
        <cdr:cNvSpPr txBox="1"/>
      </cdr:nvSpPr>
      <cdr:spPr>
        <a:xfrm xmlns:a="http://schemas.openxmlformats.org/drawingml/2006/main">
          <a:off x="9625648" y="2533204"/>
          <a:ext cx="986652" cy="38778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tx1"/>
          </a:solidFill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cs-CZ" sz="1100"/>
            <a:t>Malý Javorový (svah)</a:t>
          </a:r>
          <a:r>
            <a:rPr lang="en-US" sz="1100"/>
            <a:t> </a:t>
          </a:r>
          <a:r>
            <a:rPr lang="cs-CZ" sz="1100"/>
            <a:t>900 m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0.58323</cdr:x>
      <cdr:y>0.10715</cdr:y>
    </cdr:from>
    <cdr:to>
      <cdr:x>0.98714</cdr:x>
      <cdr:y>0.90548</cdr:y>
    </cdr:to>
    <cdr:pic>
      <cdr:nvPicPr>
        <cdr:cNvPr id="15" name="chart">
          <a:extLst xmlns:a="http://schemas.openxmlformats.org/drawingml/2006/main">
            <a:ext uri="{FF2B5EF4-FFF2-40B4-BE49-F238E27FC236}">
              <a16:creationId xmlns:a16="http://schemas.microsoft.com/office/drawing/2014/main" id="{64F4B571-4C20-A00B-BD32-95E5022162E6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t="17122" b="17122"/>
        <a:stretch xmlns:a="http://schemas.openxmlformats.org/drawingml/2006/main"/>
      </cdr:blipFill>
      <cdr:spPr>
        <a:xfrm xmlns:a="http://schemas.openxmlformats.org/drawingml/2006/main">
          <a:off x="6466668" y="395254"/>
          <a:ext cx="4478400" cy="29448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0.29094</cdr:x>
      <cdr:y>0.34651</cdr:y>
    </cdr:from>
    <cdr:to>
      <cdr:x>0.34109</cdr:x>
      <cdr:y>0.69961</cdr:y>
    </cdr:to>
    <cdr:pic>
      <cdr:nvPicPr>
        <cdr:cNvPr id="3" name="Obrázek 2">
          <a:extLst xmlns:a="http://schemas.openxmlformats.org/drawingml/2006/main">
            <a:ext uri="{FF2B5EF4-FFF2-40B4-BE49-F238E27FC236}">
              <a16:creationId xmlns:a16="http://schemas.microsoft.com/office/drawing/2014/main" id="{4F0E52D4-B425-87E2-B1EE-572A2E868086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48686" t="12704" r="23256" b="21546"/>
        <a:stretch xmlns:a="http://schemas.openxmlformats.org/drawingml/2006/main"/>
      </cdr:blipFill>
      <cdr:spPr>
        <a:xfrm xmlns:a="http://schemas.openxmlformats.org/drawingml/2006/main">
          <a:off x="3225800" y="1278165"/>
          <a:ext cx="556067" cy="130249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</cdr:pic>
  </cdr:relSizeAnchor>
  <cdr:relSizeAnchor xmlns:cdr="http://schemas.openxmlformats.org/drawingml/2006/chartDrawing">
    <cdr:from>
      <cdr:x>0.55366</cdr:x>
      <cdr:y>0.15947</cdr:y>
    </cdr:from>
    <cdr:to>
      <cdr:x>0.65759</cdr:x>
      <cdr:y>0.89113</cdr:y>
    </cdr:to>
    <cdr:pic>
      <cdr:nvPicPr>
        <cdr:cNvPr id="4" name="Obrázek 3">
          <a:extLst xmlns:a="http://schemas.openxmlformats.org/drawingml/2006/main">
            <a:ext uri="{FF2B5EF4-FFF2-40B4-BE49-F238E27FC236}">
              <a16:creationId xmlns:a16="http://schemas.microsoft.com/office/drawing/2014/main" id="{9203215B-E383-F573-1765-BC5499BA0DA5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47533" t="12704" r="24410" b="21546"/>
        <a:stretch xmlns:a="http://schemas.openxmlformats.org/drawingml/2006/main"/>
      </cdr:blipFill>
      <cdr:spPr>
        <a:xfrm xmlns:a="http://schemas.openxmlformats.org/drawingml/2006/main">
          <a:off x="6142007" y="596901"/>
          <a:ext cx="1152902" cy="2738720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</cdr:pic>
  </cdr:relSizeAnchor>
  <cdr:relSizeAnchor xmlns:cdr="http://schemas.openxmlformats.org/drawingml/2006/chartDrawing">
    <cdr:from>
      <cdr:x>0.41717</cdr:x>
      <cdr:y>0.25794</cdr:y>
    </cdr:from>
    <cdr:to>
      <cdr:x>0.49262</cdr:x>
      <cdr:y>0.78917</cdr:y>
    </cdr:to>
    <cdr:pic>
      <cdr:nvPicPr>
        <cdr:cNvPr id="5" name="Obrázek 4">
          <a:extLst xmlns:a="http://schemas.openxmlformats.org/drawingml/2006/main">
            <a:ext uri="{FF2B5EF4-FFF2-40B4-BE49-F238E27FC236}">
              <a16:creationId xmlns:a16="http://schemas.microsoft.com/office/drawing/2014/main" id="{9203215B-E383-F573-1765-BC5499BA0DA5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l="48045" t="12704" r="23897" b="21546"/>
        <a:stretch xmlns:a="http://schemas.openxmlformats.org/drawingml/2006/main"/>
      </cdr:blipFill>
      <cdr:spPr>
        <a:xfrm xmlns:a="http://schemas.openxmlformats.org/drawingml/2006/main">
          <a:off x="4625393" y="951462"/>
          <a:ext cx="836586" cy="1959559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</cdr:pic>
  </cdr:relSizeAnchor>
  <cdr:relSizeAnchor xmlns:cdr="http://schemas.openxmlformats.org/drawingml/2006/chartDrawing">
    <cdr:from>
      <cdr:x>0.55172</cdr:x>
      <cdr:y>0.19818</cdr:y>
    </cdr:from>
    <cdr:to>
      <cdr:x>0.60763</cdr:x>
      <cdr:y>0.19818</cdr:y>
    </cdr:to>
    <cdr:cxnSp macro="">
      <cdr:nvCxnSpPr>
        <cdr:cNvPr id="6" name="Přímá spojnice 5">
          <a:extLst xmlns:a="http://schemas.openxmlformats.org/drawingml/2006/main">
            <a:ext uri="{FF2B5EF4-FFF2-40B4-BE49-F238E27FC236}">
              <a16:creationId xmlns:a16="http://schemas.microsoft.com/office/drawing/2014/main" id="{BDE1FCC3-B2B1-DC3E-25FA-0D84EB6DE119}"/>
            </a:ext>
          </a:extLst>
        </cdr:cNvPr>
        <cdr:cNvCxnSpPr/>
      </cdr:nvCxnSpPr>
      <cdr:spPr>
        <a:xfrm xmlns:a="http://schemas.openxmlformats.org/drawingml/2006/main">
          <a:off x="6120516" y="741828"/>
          <a:ext cx="620235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0.41694</cdr:x>
      <cdr:y>0.57931</cdr:y>
    </cdr:from>
    <cdr:to>
      <cdr:x>0.47636</cdr:x>
      <cdr:y>0.57931</cdr:y>
    </cdr:to>
    <cdr:cxnSp macro="">
      <cdr:nvCxnSpPr>
        <cdr:cNvPr id="11" name="Přímá spojnice 10">
          <a:extLst xmlns:a="http://schemas.openxmlformats.org/drawingml/2006/main">
            <a:ext uri="{FF2B5EF4-FFF2-40B4-BE49-F238E27FC236}">
              <a16:creationId xmlns:a16="http://schemas.microsoft.com/office/drawing/2014/main" id="{BDE1FCC3-B2B1-DC3E-25FA-0D84EB6DE119}"/>
            </a:ext>
          </a:extLst>
        </cdr:cNvPr>
        <cdr:cNvCxnSpPr/>
      </cdr:nvCxnSpPr>
      <cdr:spPr>
        <a:xfrm xmlns:a="http://schemas.openxmlformats.org/drawingml/2006/main">
          <a:off x="4622887" y="2136905"/>
          <a:ext cx="658758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0.28954</cdr:x>
      <cdr:y>0.61795</cdr:y>
    </cdr:from>
    <cdr:to>
      <cdr:x>0.3174</cdr:x>
      <cdr:y>0.61795</cdr:y>
    </cdr:to>
    <cdr:cxnSp macro="">
      <cdr:nvCxnSpPr>
        <cdr:cNvPr id="13" name="Přímá spojnice 12">
          <a:extLst xmlns:a="http://schemas.openxmlformats.org/drawingml/2006/main">
            <a:ext uri="{FF2B5EF4-FFF2-40B4-BE49-F238E27FC236}">
              <a16:creationId xmlns:a16="http://schemas.microsoft.com/office/drawing/2014/main" id="{BDE1FCC3-B2B1-DC3E-25FA-0D84EB6DE119}"/>
            </a:ext>
          </a:extLst>
        </cdr:cNvPr>
        <cdr:cNvCxnSpPr/>
      </cdr:nvCxnSpPr>
      <cdr:spPr>
        <a:xfrm xmlns:a="http://schemas.openxmlformats.org/drawingml/2006/main">
          <a:off x="3210335" y="2279455"/>
          <a:ext cx="308861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0.55238</cdr:x>
      <cdr:y>0.20018</cdr:y>
    </cdr:from>
    <cdr:to>
      <cdr:x>0.83225</cdr:x>
      <cdr:y>0.40623</cdr:y>
    </cdr:to>
    <cdr:cxnSp macro="">
      <cdr:nvCxnSpPr>
        <cdr:cNvPr id="16" name="Přímá spojnice 15">
          <a:extLst xmlns:a="http://schemas.openxmlformats.org/drawingml/2006/main">
            <a:ext uri="{FF2B5EF4-FFF2-40B4-BE49-F238E27FC236}">
              <a16:creationId xmlns:a16="http://schemas.microsoft.com/office/drawing/2014/main" id="{6753CBC2-5E4E-306C-90FF-10E069C764A2}"/>
            </a:ext>
          </a:extLst>
        </cdr:cNvPr>
        <cdr:cNvCxnSpPr/>
      </cdr:nvCxnSpPr>
      <cdr:spPr>
        <a:xfrm xmlns:a="http://schemas.openxmlformats.org/drawingml/2006/main">
          <a:off x="6127750" y="749300"/>
          <a:ext cx="3104775" cy="771275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0.28945</cdr:x>
      <cdr:y>0.41326</cdr:y>
    </cdr:from>
    <cdr:to>
      <cdr:x>0.83225</cdr:x>
      <cdr:y>0.61943</cdr:y>
    </cdr:to>
    <cdr:cxnSp macro="">
      <cdr:nvCxnSpPr>
        <cdr:cNvPr id="18" name="Přímá spojnice 17">
          <a:extLst xmlns:a="http://schemas.openxmlformats.org/drawingml/2006/main">
            <a:ext uri="{FF2B5EF4-FFF2-40B4-BE49-F238E27FC236}">
              <a16:creationId xmlns:a16="http://schemas.microsoft.com/office/drawing/2014/main" id="{3A7CF223-FC1D-9B94-9235-CA74288FC586}"/>
            </a:ext>
          </a:extLst>
        </cdr:cNvPr>
        <cdr:cNvCxnSpPr/>
      </cdr:nvCxnSpPr>
      <cdr:spPr>
        <a:xfrm xmlns:a="http://schemas.openxmlformats.org/drawingml/2006/main" flipV="1">
          <a:off x="3209299" y="1524389"/>
          <a:ext cx="6018417" cy="7605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12</xdr:row>
      <xdr:rowOff>165100</xdr:rowOff>
    </xdr:from>
    <xdr:to>
      <xdr:col>12</xdr:col>
      <xdr:colOff>452600</xdr:colOff>
      <xdr:row>32</xdr:row>
      <xdr:rowOff>172100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86E4B06C-7F39-BE1C-882B-49E4FFE79C1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151494</xdr:colOff>
      <xdr:row>33</xdr:row>
      <xdr:rowOff>28120</xdr:rowOff>
    </xdr:from>
    <xdr:to>
      <xdr:col>12</xdr:col>
      <xdr:colOff>451694</xdr:colOff>
      <xdr:row>53</xdr:row>
      <xdr:rowOff>35120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B8A3B036-05D0-43F8-BED8-9DDB579F4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0.61894</cdr:x>
      <cdr:y>0.12549</cdr:y>
    </cdr:from>
    <cdr:to>
      <cdr:x>1</cdr:x>
      <cdr:y>0.88155</cdr:y>
    </cdr:to>
    <cdr:pic>
      <cdr:nvPicPr>
        <cdr:cNvPr id="7" name="chart">
          <a:extLst xmlns:a="http://schemas.openxmlformats.org/drawingml/2006/main">
            <a:ext uri="{FF2B5EF4-FFF2-40B4-BE49-F238E27FC236}">
              <a16:creationId xmlns:a16="http://schemas.microsoft.com/office/drawing/2014/main" id="{C67228A9-14FD-62C1-171D-69EC7E061395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t="17122" b="17122"/>
        <a:stretch xmlns:a="http://schemas.openxmlformats.org/drawingml/2006/main"/>
      </cdr:blipFill>
      <cdr:spPr>
        <a:xfrm xmlns:a="http://schemas.openxmlformats.org/drawingml/2006/main">
          <a:off x="6863342" y="467719"/>
          <a:ext cx="4225443" cy="2817989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0.58725</cdr:x>
      <cdr:y>0.41936</cdr:y>
    </cdr:from>
    <cdr:to>
      <cdr:x>0.81321</cdr:x>
      <cdr:y>0.86778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57A0ED87-6081-7E90-9CBA-1FF279C473F3}"/>
            </a:ext>
          </a:extLst>
        </cdr:cNvPr>
        <cdr:cNvPicPr>
          <a:picLocks xmlns:a="http://schemas.openxmlformats.org/drawingml/2006/main" noChangeAspect="1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t="16648" b="16648"/>
        <a:stretch xmlns:a="http://schemas.openxmlformats.org/drawingml/2006/main"/>
      </cdr:blipFill>
      <cdr:spPr>
        <a:xfrm xmlns:a="http://schemas.openxmlformats.org/drawingml/2006/main">
          <a:off x="6511892" y="1563052"/>
          <a:ext cx="2505600" cy="1671343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</cdr:pic>
  </cdr:relSizeAnchor>
  <cdr:relSizeAnchor xmlns:cdr="http://schemas.openxmlformats.org/drawingml/2006/chartDrawing">
    <cdr:from>
      <cdr:x>0.58655</cdr:x>
      <cdr:y>0.69179</cdr:y>
    </cdr:from>
    <cdr:to>
      <cdr:x>0.77061</cdr:x>
      <cdr:y>0.69179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id="{00DE5139-68F9-7EE9-A937-309CE30C109A}"/>
            </a:ext>
          </a:extLst>
        </cdr:cNvPr>
        <cdr:cNvCxnSpPr/>
      </cdr:nvCxnSpPr>
      <cdr:spPr>
        <a:xfrm xmlns:a="http://schemas.openxmlformats.org/drawingml/2006/main">
          <a:off x="6504133" y="2578429"/>
          <a:ext cx="2041043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0.58824</cdr:x>
      <cdr:y>0.6383</cdr:y>
    </cdr:from>
    <cdr:to>
      <cdr:x>0.75326</cdr:x>
      <cdr:y>0.6383</cdr:y>
    </cdr:to>
    <cdr:cxnSp macro="">
      <cdr:nvCxnSpPr>
        <cdr:cNvPr id="8" name="Přímá spojnice 7">
          <a:extLst xmlns:a="http://schemas.openxmlformats.org/drawingml/2006/main">
            <a:ext uri="{FF2B5EF4-FFF2-40B4-BE49-F238E27FC236}">
              <a16:creationId xmlns:a16="http://schemas.microsoft.com/office/drawing/2014/main" id="{21086D40-F8EF-F136-19A9-05253C7102F4}"/>
            </a:ext>
          </a:extLst>
        </cdr:cNvPr>
        <cdr:cNvCxnSpPr/>
      </cdr:nvCxnSpPr>
      <cdr:spPr>
        <a:xfrm xmlns:a="http://schemas.openxmlformats.org/drawingml/2006/main">
          <a:off x="6522862" y="2379076"/>
          <a:ext cx="1829889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0.58535</cdr:x>
      <cdr:y>0.69853</cdr:y>
    </cdr:from>
    <cdr:to>
      <cdr:x>0.75153</cdr:x>
      <cdr:y>0.69853</cdr:y>
    </cdr:to>
    <cdr:cxnSp macro="">
      <cdr:nvCxnSpPr>
        <cdr:cNvPr id="14" name="Přímá spojnice 13">
          <a:extLst xmlns:a="http://schemas.openxmlformats.org/drawingml/2006/main">
            <a:ext uri="{FF2B5EF4-FFF2-40B4-BE49-F238E27FC236}">
              <a16:creationId xmlns:a16="http://schemas.microsoft.com/office/drawing/2014/main" id="{85663417-90B2-D700-0C45-56D1FF8558D9}"/>
            </a:ext>
          </a:extLst>
        </cdr:cNvPr>
        <cdr:cNvCxnSpPr/>
      </cdr:nvCxnSpPr>
      <cdr:spPr>
        <a:xfrm xmlns:a="http://schemas.openxmlformats.org/drawingml/2006/main">
          <a:off x="6490792" y="2603572"/>
          <a:ext cx="1842717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0.57444</cdr:x>
      <cdr:y>0.12893</cdr:y>
    </cdr:from>
    <cdr:to>
      <cdr:x>0.99422</cdr:x>
      <cdr:y>0.96132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:a16="http://schemas.microsoft.com/office/drawing/2014/main" id="{E56E75DB-E220-6056-2B97-FE5D316FADF2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t="16288" b="17061"/>
        <a:stretch xmlns:a="http://schemas.openxmlformats.org/drawingml/2006/main"/>
      </cdr:blipFill>
      <cdr:spPr>
        <a:xfrm xmlns:a="http://schemas.openxmlformats.org/drawingml/2006/main">
          <a:off x="6369844" y="480548"/>
          <a:ext cx="4654800" cy="3102494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</cdr:pic>
  </cdr:relSizeAnchor>
  <cdr:relSizeAnchor xmlns:cdr="http://schemas.openxmlformats.org/drawingml/2006/chartDrawing">
    <cdr:from>
      <cdr:x>0.2744</cdr:x>
      <cdr:y>0.54365</cdr:y>
    </cdr:from>
    <cdr:to>
      <cdr:x>0.87713</cdr:x>
      <cdr:y>0.54365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id="{B50C1446-16AB-9907-E2DE-6C623C10A814}"/>
            </a:ext>
          </a:extLst>
        </cdr:cNvPr>
        <cdr:cNvCxnSpPr/>
      </cdr:nvCxnSpPr>
      <cdr:spPr>
        <a:xfrm xmlns:a="http://schemas.openxmlformats.org/drawingml/2006/main">
          <a:off x="3042748" y="2026300"/>
          <a:ext cx="6683536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0.26688</cdr:x>
      <cdr:y>0.6297</cdr:y>
    </cdr:from>
    <cdr:to>
      <cdr:x>0.91935</cdr:x>
      <cdr:y>0.6297</cdr:y>
    </cdr:to>
    <cdr:cxnSp macro="">
      <cdr:nvCxnSpPr>
        <cdr:cNvPr id="5" name="Přímá spojnice 4">
          <a:extLst xmlns:a="http://schemas.openxmlformats.org/drawingml/2006/main">
            <a:ext uri="{FF2B5EF4-FFF2-40B4-BE49-F238E27FC236}">
              <a16:creationId xmlns:a16="http://schemas.microsoft.com/office/drawing/2014/main" id="{B50C1446-16AB-9907-E2DE-6C623C10A814}"/>
            </a:ext>
          </a:extLst>
        </cdr:cNvPr>
        <cdr:cNvCxnSpPr/>
      </cdr:nvCxnSpPr>
      <cdr:spPr>
        <a:xfrm xmlns:a="http://schemas.openxmlformats.org/drawingml/2006/main">
          <a:off x="2959365" y="2347006"/>
          <a:ext cx="7235151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0.16276</cdr:x>
      <cdr:y>0.95137</cdr:y>
    </cdr:from>
    <cdr:to>
      <cdr:x>0.89159</cdr:x>
      <cdr:y>0.95137</cdr:y>
    </cdr:to>
    <cdr:cxnSp macro="">
      <cdr:nvCxnSpPr>
        <cdr:cNvPr id="7" name="Přímá spojnice 6">
          <a:extLst xmlns:a="http://schemas.openxmlformats.org/drawingml/2006/main">
            <a:ext uri="{FF2B5EF4-FFF2-40B4-BE49-F238E27FC236}">
              <a16:creationId xmlns:a16="http://schemas.microsoft.com/office/drawing/2014/main" id="{E75AFCDD-F67B-00CA-5A32-ACB057047EA7}"/>
            </a:ext>
          </a:extLst>
        </cdr:cNvPr>
        <cdr:cNvCxnSpPr/>
      </cdr:nvCxnSpPr>
      <cdr:spPr>
        <a:xfrm xmlns:a="http://schemas.openxmlformats.org/drawingml/2006/main">
          <a:off x="1804819" y="3545938"/>
          <a:ext cx="8081818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0.54217</cdr:x>
      <cdr:y>0.64505</cdr:y>
    </cdr:from>
    <cdr:to>
      <cdr:x>0.87539</cdr:x>
      <cdr:y>0.64505</cdr:y>
    </cdr:to>
    <cdr:cxnSp macro="">
      <cdr:nvCxnSpPr>
        <cdr:cNvPr id="16" name="Přímá spojnice 15">
          <a:extLst xmlns:a="http://schemas.openxmlformats.org/drawingml/2006/main">
            <a:ext uri="{FF2B5EF4-FFF2-40B4-BE49-F238E27FC236}">
              <a16:creationId xmlns:a16="http://schemas.microsoft.com/office/drawing/2014/main" id="{099F9DEE-E041-6452-87F8-5E27458244FE}"/>
            </a:ext>
          </a:extLst>
        </cdr:cNvPr>
        <cdr:cNvCxnSpPr/>
      </cdr:nvCxnSpPr>
      <cdr:spPr>
        <a:xfrm xmlns:a="http://schemas.openxmlformats.org/drawingml/2006/main">
          <a:off x="6011984" y="2404220"/>
          <a:ext cx="3695057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12</xdr:row>
      <xdr:rowOff>165100</xdr:rowOff>
    </xdr:from>
    <xdr:to>
      <xdr:col>12</xdr:col>
      <xdr:colOff>452600</xdr:colOff>
      <xdr:row>32</xdr:row>
      <xdr:rowOff>172100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722A652-6B60-4CBB-834C-659A65DB2A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151494</xdr:colOff>
      <xdr:row>33</xdr:row>
      <xdr:rowOff>28120</xdr:rowOff>
    </xdr:from>
    <xdr:to>
      <xdr:col>12</xdr:col>
      <xdr:colOff>451694</xdr:colOff>
      <xdr:row>53</xdr:row>
      <xdr:rowOff>35120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206303FA-3DE8-4826-A093-6DF12F6C4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0.61894</cdr:x>
      <cdr:y>0.12549</cdr:y>
    </cdr:from>
    <cdr:to>
      <cdr:x>1</cdr:x>
      <cdr:y>0.88155</cdr:y>
    </cdr:to>
    <cdr:pic>
      <cdr:nvPicPr>
        <cdr:cNvPr id="7" name="chart">
          <a:extLst xmlns:a="http://schemas.openxmlformats.org/drawingml/2006/main">
            <a:ext uri="{FF2B5EF4-FFF2-40B4-BE49-F238E27FC236}">
              <a16:creationId xmlns:a16="http://schemas.microsoft.com/office/drawing/2014/main" id="{C67228A9-14FD-62C1-171D-69EC7E061395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1"/>
        <a:srcRect xmlns:a="http://schemas.openxmlformats.org/drawingml/2006/main" t="17122" b="17122"/>
        <a:stretch xmlns:a="http://schemas.openxmlformats.org/drawingml/2006/main"/>
      </cdr:blipFill>
      <cdr:spPr>
        <a:xfrm xmlns:a="http://schemas.openxmlformats.org/drawingml/2006/main">
          <a:off x="6863293" y="467727"/>
          <a:ext cx="4225493" cy="2817988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0.58653</cdr:x>
      <cdr:y>0.36184</cdr:y>
    </cdr:from>
    <cdr:to>
      <cdr:x>0.82027</cdr:x>
      <cdr:y>0.82676</cdr:y>
    </cdr:to>
    <cdr:pic>
      <cdr:nvPicPr>
        <cdr:cNvPr id="6" name="chart">
          <a:extLst xmlns:a="http://schemas.openxmlformats.org/drawingml/2006/main">
            <a:ext uri="{FF2B5EF4-FFF2-40B4-BE49-F238E27FC236}">
              <a16:creationId xmlns:a16="http://schemas.microsoft.com/office/drawing/2014/main" id="{3455D84E-3B2A-4588-4A24-D6A2D1E855D4}"/>
            </a:ext>
          </a:extLst>
        </cdr:cNvPr>
        <cdr:cNvPicPr>
          <a:picLocks xmlns:a="http://schemas.openxmlformats.org/drawingml/2006/main"/>
        </cdr:cNvPicPr>
      </cdr:nvPicPr>
      <cdr:blipFill rotWithShape="1">
        <a:blip xmlns:a="http://schemas.openxmlformats.org/drawingml/2006/main" xmlns:r="http://schemas.openxmlformats.org/officeDocument/2006/relationships" r:embed="rId2"/>
        <a:srcRect xmlns:a="http://schemas.openxmlformats.org/drawingml/2006/main" t="16571" b="16571"/>
        <a:stretch xmlns:a="http://schemas.openxmlformats.org/drawingml/2006/main"/>
      </cdr:blipFill>
      <cdr:spPr>
        <a:xfrm xmlns:a="http://schemas.openxmlformats.org/drawingml/2006/main">
          <a:off x="6503938" y="1348638"/>
          <a:ext cx="2591839" cy="1732872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tx1"/>
          </a:solidFill>
        </a:ln>
      </cdr:spPr>
    </cdr:pic>
  </cdr:relSizeAnchor>
  <cdr:relSizeAnchor xmlns:cdr="http://schemas.openxmlformats.org/drawingml/2006/chartDrawing">
    <cdr:from>
      <cdr:x>0.58597</cdr:x>
      <cdr:y>0.64705</cdr:y>
    </cdr:from>
    <cdr:to>
      <cdr:x>0.77004</cdr:x>
      <cdr:y>0.64705</cdr:y>
    </cdr:to>
    <cdr:cxnSp macro="">
      <cdr:nvCxnSpPr>
        <cdr:cNvPr id="3" name="Přímá spojnice 2">
          <a:extLst xmlns:a="http://schemas.openxmlformats.org/drawingml/2006/main">
            <a:ext uri="{FF2B5EF4-FFF2-40B4-BE49-F238E27FC236}">
              <a16:creationId xmlns:a16="http://schemas.microsoft.com/office/drawing/2014/main" id="{00DE5139-68F9-7EE9-A937-309CE30C109A}"/>
            </a:ext>
          </a:extLst>
        </cdr:cNvPr>
        <cdr:cNvCxnSpPr/>
      </cdr:nvCxnSpPr>
      <cdr:spPr>
        <a:xfrm xmlns:a="http://schemas.openxmlformats.org/drawingml/2006/main">
          <a:off x="6497739" y="2411680"/>
          <a:ext cx="2041022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0.58593</cdr:x>
      <cdr:y>0.59356</cdr:y>
    </cdr:from>
    <cdr:to>
      <cdr:x>0.75095</cdr:x>
      <cdr:y>0.59356</cdr:y>
    </cdr:to>
    <cdr:cxnSp macro="">
      <cdr:nvCxnSpPr>
        <cdr:cNvPr id="8" name="Přímá spojnice 7">
          <a:extLst xmlns:a="http://schemas.openxmlformats.org/drawingml/2006/main">
            <a:ext uri="{FF2B5EF4-FFF2-40B4-BE49-F238E27FC236}">
              <a16:creationId xmlns:a16="http://schemas.microsoft.com/office/drawing/2014/main" id="{21086D40-F8EF-F136-19A9-05253C7102F4}"/>
            </a:ext>
          </a:extLst>
        </cdr:cNvPr>
        <cdr:cNvCxnSpPr/>
      </cdr:nvCxnSpPr>
      <cdr:spPr>
        <a:xfrm xmlns:a="http://schemas.openxmlformats.org/drawingml/2006/main">
          <a:off x="6497238" y="2212318"/>
          <a:ext cx="1829872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0.5865</cdr:x>
      <cdr:y>0.597</cdr:y>
    </cdr:from>
    <cdr:to>
      <cdr:x>0.75153</cdr:x>
      <cdr:y>0.597</cdr:y>
    </cdr:to>
    <cdr:cxnSp macro="">
      <cdr:nvCxnSpPr>
        <cdr:cNvPr id="14" name="Přímá spojnice 13">
          <a:extLst xmlns:a="http://schemas.openxmlformats.org/drawingml/2006/main">
            <a:ext uri="{FF2B5EF4-FFF2-40B4-BE49-F238E27FC236}">
              <a16:creationId xmlns:a16="http://schemas.microsoft.com/office/drawing/2014/main" id="{85663417-90B2-D700-0C45-56D1FF8558D9}"/>
            </a:ext>
          </a:extLst>
        </cdr:cNvPr>
        <cdr:cNvCxnSpPr/>
      </cdr:nvCxnSpPr>
      <cdr:spPr>
        <a:xfrm xmlns:a="http://schemas.openxmlformats.org/drawingml/2006/main">
          <a:off x="6503617" y="2225127"/>
          <a:ext cx="1829892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accent3">
              <a:lumMod val="60000"/>
              <a:lumOff val="40000"/>
            </a:schemeClr>
          </a:solidFill>
          <a:prstDash val="dash"/>
          <a:tailEnd type="diamond"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1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udeuschle.de/panoramas/panqueryfull.aspx?mode=newstandard&amp;data=lon:17.17635$$$lat:50.01601$$$alt:1255$$$altcam:0$$$hialt:false$$$resolution:600$$$azimut:111.6$$$sweep:1.5$$$leftbound:111.2$$$rightbound:112.2$$$split:2$$$splitnr:1$$$tilt:0$$$tiltsplit:false$$$elexagg:1$$$range:250_RC1.0$$$colorcoding:true$$$colorcodinglimit:250$$$title:Ztracene%20kameny%20-%20Lomnicky%20stit$$$description:$$$email:$$$language:en$$$screenwidth:1707$$$screenheight:101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690FE-E367-402E-AF1B-6918FD40BF7A}">
  <sheetPr codeName="List1"/>
  <dimension ref="A1:O18"/>
  <sheetViews>
    <sheetView tabSelected="1" zoomScaleNormal="100" workbookViewId="0">
      <selection activeCell="E88" sqref="E88"/>
    </sheetView>
  </sheetViews>
  <sheetFormatPr defaultRowHeight="14.5" x14ac:dyDescent="0.35"/>
  <cols>
    <col min="1" max="1" width="22.1796875" customWidth="1"/>
    <col min="2" max="2" width="20.54296875" customWidth="1"/>
    <col min="4" max="4" width="18.36328125" customWidth="1"/>
    <col min="5" max="5" width="19.81640625" customWidth="1"/>
    <col min="6" max="6" width="4.6328125" customWidth="1"/>
  </cols>
  <sheetData>
    <row r="1" spans="1:15" x14ac:dyDescent="0.35">
      <c r="A1" t="s">
        <v>8</v>
      </c>
      <c r="B1" t="s">
        <v>9</v>
      </c>
      <c r="C1" t="s">
        <v>10</v>
      </c>
      <c r="D1" t="s">
        <v>11</v>
      </c>
      <c r="E1" t="s">
        <v>12</v>
      </c>
      <c r="G1" s="3" t="s">
        <v>13</v>
      </c>
      <c r="H1" s="3"/>
      <c r="I1" s="3"/>
      <c r="J1" s="3"/>
      <c r="K1" s="3"/>
      <c r="L1" s="3"/>
      <c r="M1" s="3"/>
      <c r="N1" s="3"/>
      <c r="O1" s="3"/>
    </row>
    <row r="2" spans="1:15" x14ac:dyDescent="0.35">
      <c r="A2" t="s">
        <v>5</v>
      </c>
      <c r="B2">
        <v>0</v>
      </c>
      <c r="C2">
        <v>1255</v>
      </c>
      <c r="E2">
        <v>0</v>
      </c>
      <c r="H2">
        <v>0</v>
      </c>
      <c r="J2">
        <v>0</v>
      </c>
      <c r="M2">
        <v>0</v>
      </c>
      <c r="O2">
        <v>0</v>
      </c>
    </row>
    <row r="3" spans="1:15" x14ac:dyDescent="0.35">
      <c r="A3" t="s">
        <v>4</v>
      </c>
      <c r="B3">
        <v>6</v>
      </c>
      <c r="C3">
        <v>869</v>
      </c>
      <c r="D3">
        <f t="shared" ref="D3:D12" si="0">C3-C$2</f>
        <v>-386</v>
      </c>
      <c r="E3">
        <f t="shared" ref="E3:E12" si="1">D3/(B3/B$3)</f>
        <v>-386</v>
      </c>
      <c r="G3" s="1">
        <v>-500</v>
      </c>
      <c r="H3">
        <f t="shared" ref="H3:H12" si="2">G3/($B3/$B$3)</f>
        <v>-500</v>
      </c>
      <c r="I3">
        <f>-G3</f>
        <v>500</v>
      </c>
      <c r="J3">
        <f t="shared" ref="J3:J12" si="3">I3/($B3/$B$3)</f>
        <v>500</v>
      </c>
      <c r="L3" s="1">
        <v>-500</v>
      </c>
      <c r="M3">
        <f t="shared" ref="M3:M12" si="4">L3/($B3/$B$3)</f>
        <v>-500</v>
      </c>
      <c r="N3">
        <f>-L3</f>
        <v>500</v>
      </c>
      <c r="O3">
        <f t="shared" ref="O3:O12" si="5">N3/($B3/$B$3)</f>
        <v>500</v>
      </c>
    </row>
    <row r="4" spans="1:15" x14ac:dyDescent="0.35">
      <c r="A4" t="s">
        <v>3</v>
      </c>
      <c r="B4">
        <v>16</v>
      </c>
      <c r="C4">
        <v>650</v>
      </c>
      <c r="D4">
        <f t="shared" si="0"/>
        <v>-605</v>
      </c>
      <c r="E4">
        <f t="shared" si="1"/>
        <v>-226.875</v>
      </c>
      <c r="G4">
        <f>G3</f>
        <v>-500</v>
      </c>
      <c r="H4">
        <f t="shared" si="2"/>
        <v>-187.5</v>
      </c>
      <c r="I4">
        <f>I3</f>
        <v>500</v>
      </c>
      <c r="J4">
        <f t="shared" si="3"/>
        <v>187.5</v>
      </c>
      <c r="L4">
        <f>L3</f>
        <v>-500</v>
      </c>
      <c r="M4">
        <f t="shared" si="4"/>
        <v>-187.5</v>
      </c>
      <c r="N4">
        <f t="shared" ref="N4:N12" si="6">-L4</f>
        <v>500</v>
      </c>
      <c r="O4">
        <f t="shared" si="5"/>
        <v>187.5</v>
      </c>
    </row>
    <row r="5" spans="1:15" x14ac:dyDescent="0.35">
      <c r="A5" t="s">
        <v>2</v>
      </c>
      <c r="B5">
        <v>33</v>
      </c>
      <c r="C5">
        <v>550</v>
      </c>
      <c r="D5">
        <f t="shared" si="0"/>
        <v>-705</v>
      </c>
      <c r="E5">
        <f t="shared" si="1"/>
        <v>-128.18181818181819</v>
      </c>
      <c r="G5">
        <f t="shared" ref="G5:G12" si="7">G4</f>
        <v>-500</v>
      </c>
      <c r="H5">
        <f t="shared" si="2"/>
        <v>-90.909090909090907</v>
      </c>
      <c r="I5">
        <f t="shared" ref="I5:I12" si="8">I4</f>
        <v>500</v>
      </c>
      <c r="J5">
        <f t="shared" si="3"/>
        <v>90.909090909090907</v>
      </c>
      <c r="L5">
        <f t="shared" ref="L5:L12" si="9">L4</f>
        <v>-500</v>
      </c>
      <c r="M5">
        <f t="shared" si="4"/>
        <v>-90.909090909090907</v>
      </c>
      <c r="N5">
        <f t="shared" si="6"/>
        <v>500</v>
      </c>
      <c r="O5">
        <f t="shared" si="5"/>
        <v>90.909090909090907</v>
      </c>
    </row>
    <row r="6" spans="1:15" x14ac:dyDescent="0.35">
      <c r="A6" t="s">
        <v>1</v>
      </c>
      <c r="B6">
        <v>45</v>
      </c>
      <c r="C6">
        <v>524</v>
      </c>
      <c r="D6">
        <f t="shared" si="0"/>
        <v>-731</v>
      </c>
      <c r="E6">
        <f t="shared" si="1"/>
        <v>-97.466666666666669</v>
      </c>
      <c r="G6">
        <f t="shared" si="7"/>
        <v>-500</v>
      </c>
      <c r="H6">
        <f t="shared" si="2"/>
        <v>-66.666666666666671</v>
      </c>
      <c r="I6">
        <f t="shared" si="8"/>
        <v>500</v>
      </c>
      <c r="J6">
        <f t="shared" si="3"/>
        <v>66.666666666666671</v>
      </c>
      <c r="L6">
        <f t="shared" si="9"/>
        <v>-500</v>
      </c>
      <c r="M6">
        <f t="shared" si="4"/>
        <v>-66.666666666666671</v>
      </c>
      <c r="N6">
        <f t="shared" si="6"/>
        <v>500</v>
      </c>
      <c r="O6">
        <f t="shared" si="5"/>
        <v>66.666666666666671</v>
      </c>
    </row>
    <row r="7" spans="1:15" x14ac:dyDescent="0.35">
      <c r="A7" t="s">
        <v>7</v>
      </c>
      <c r="B7">
        <v>61</v>
      </c>
      <c r="C7">
        <v>467</v>
      </c>
      <c r="D7">
        <f t="shared" si="0"/>
        <v>-788</v>
      </c>
      <c r="E7">
        <f t="shared" si="1"/>
        <v>-77.508196721311478</v>
      </c>
      <c r="G7">
        <f t="shared" si="7"/>
        <v>-500</v>
      </c>
      <c r="H7">
        <f t="shared" si="2"/>
        <v>-49.180327868852459</v>
      </c>
      <c r="I7">
        <f t="shared" si="8"/>
        <v>500</v>
      </c>
      <c r="J7">
        <f t="shared" si="3"/>
        <v>49.180327868852459</v>
      </c>
      <c r="L7">
        <f t="shared" si="9"/>
        <v>-500</v>
      </c>
      <c r="M7">
        <f t="shared" si="4"/>
        <v>-49.180327868852459</v>
      </c>
      <c r="N7">
        <f t="shared" si="6"/>
        <v>500</v>
      </c>
      <c r="O7">
        <f t="shared" si="5"/>
        <v>49.180327868852459</v>
      </c>
    </row>
    <row r="8" spans="1:15" x14ac:dyDescent="0.35">
      <c r="A8" t="s">
        <v>22</v>
      </c>
      <c r="B8">
        <v>107</v>
      </c>
      <c r="C8">
        <v>738</v>
      </c>
      <c r="D8">
        <f t="shared" si="0"/>
        <v>-517</v>
      </c>
      <c r="E8">
        <f t="shared" si="1"/>
        <v>-28.990654205607477</v>
      </c>
      <c r="G8">
        <f t="shared" si="7"/>
        <v>-500</v>
      </c>
      <c r="H8">
        <f t="shared" si="2"/>
        <v>-28.037383177570096</v>
      </c>
      <c r="I8">
        <f t="shared" si="8"/>
        <v>500</v>
      </c>
      <c r="J8">
        <f t="shared" si="3"/>
        <v>28.037383177570096</v>
      </c>
      <c r="L8">
        <f t="shared" si="9"/>
        <v>-500</v>
      </c>
      <c r="M8">
        <f t="shared" si="4"/>
        <v>-28.037383177570096</v>
      </c>
      <c r="N8">
        <f t="shared" si="6"/>
        <v>500</v>
      </c>
      <c r="O8">
        <f t="shared" si="5"/>
        <v>28.037383177570096</v>
      </c>
    </row>
    <row r="9" spans="1:15" x14ac:dyDescent="0.35">
      <c r="A9" t="s">
        <v>0</v>
      </c>
      <c r="B9">
        <v>113</v>
      </c>
      <c r="C9">
        <v>900</v>
      </c>
      <c r="D9">
        <f t="shared" si="0"/>
        <v>-355</v>
      </c>
      <c r="E9">
        <f t="shared" si="1"/>
        <v>-18.849557522123895</v>
      </c>
      <c r="G9">
        <f t="shared" si="7"/>
        <v>-500</v>
      </c>
      <c r="H9">
        <f t="shared" si="2"/>
        <v>-26.548672566371682</v>
      </c>
      <c r="I9">
        <f t="shared" si="8"/>
        <v>500</v>
      </c>
      <c r="J9">
        <f t="shared" si="3"/>
        <v>26.548672566371682</v>
      </c>
      <c r="L9">
        <f t="shared" si="9"/>
        <v>-500</v>
      </c>
      <c r="M9">
        <f t="shared" si="4"/>
        <v>-26.548672566371682</v>
      </c>
      <c r="N9">
        <f t="shared" si="6"/>
        <v>500</v>
      </c>
      <c r="O9">
        <f t="shared" si="5"/>
        <v>26.548672566371682</v>
      </c>
    </row>
    <row r="10" spans="1:15" x14ac:dyDescent="0.35">
      <c r="A10" t="s">
        <v>21</v>
      </c>
      <c r="B10">
        <v>172</v>
      </c>
      <c r="C10">
        <v>1043</v>
      </c>
      <c r="D10">
        <f t="shared" si="0"/>
        <v>-212</v>
      </c>
      <c r="E10">
        <f t="shared" si="1"/>
        <v>-7.3953488372093021</v>
      </c>
      <c r="G10">
        <f t="shared" si="7"/>
        <v>-500</v>
      </c>
      <c r="H10">
        <f t="shared" si="2"/>
        <v>-17.441860465116278</v>
      </c>
      <c r="I10">
        <f t="shared" si="8"/>
        <v>500</v>
      </c>
      <c r="J10">
        <f t="shared" si="3"/>
        <v>17.441860465116278</v>
      </c>
      <c r="L10">
        <f t="shared" si="9"/>
        <v>-500</v>
      </c>
      <c r="M10">
        <f t="shared" si="4"/>
        <v>-17.441860465116278</v>
      </c>
      <c r="N10">
        <f t="shared" si="6"/>
        <v>500</v>
      </c>
      <c r="O10">
        <f t="shared" si="5"/>
        <v>17.441860465116278</v>
      </c>
    </row>
    <row r="11" spans="1:15" x14ac:dyDescent="0.35">
      <c r="A11" t="s">
        <v>20</v>
      </c>
      <c r="B11">
        <v>214</v>
      </c>
      <c r="C11">
        <v>1317</v>
      </c>
      <c r="D11">
        <f t="shared" si="0"/>
        <v>62</v>
      </c>
      <c r="E11">
        <f t="shared" si="1"/>
        <v>1.738317757009346</v>
      </c>
      <c r="G11">
        <f t="shared" si="7"/>
        <v>-500</v>
      </c>
      <c r="H11">
        <f t="shared" si="2"/>
        <v>-14.018691588785048</v>
      </c>
      <c r="I11">
        <f t="shared" si="8"/>
        <v>500</v>
      </c>
      <c r="J11">
        <f t="shared" si="3"/>
        <v>14.018691588785048</v>
      </c>
      <c r="L11">
        <f t="shared" si="9"/>
        <v>-500</v>
      </c>
      <c r="M11">
        <f t="shared" si="4"/>
        <v>-14.018691588785048</v>
      </c>
      <c r="N11">
        <f t="shared" si="6"/>
        <v>500</v>
      </c>
      <c r="O11">
        <f t="shared" si="5"/>
        <v>14.018691588785048</v>
      </c>
    </row>
    <row r="12" spans="1:15" x14ac:dyDescent="0.35">
      <c r="A12" t="s">
        <v>16</v>
      </c>
      <c r="B12">
        <v>236</v>
      </c>
      <c r="C12">
        <v>2462</v>
      </c>
      <c r="D12">
        <f t="shared" si="0"/>
        <v>1207</v>
      </c>
      <c r="E12">
        <f t="shared" si="1"/>
        <v>30.6864406779661</v>
      </c>
      <c r="G12">
        <f t="shared" si="7"/>
        <v>-500</v>
      </c>
      <c r="H12">
        <f t="shared" si="2"/>
        <v>-12.711864406779661</v>
      </c>
      <c r="I12">
        <f t="shared" si="8"/>
        <v>500</v>
      </c>
      <c r="J12">
        <f t="shared" si="3"/>
        <v>12.711864406779661</v>
      </c>
      <c r="L12">
        <f t="shared" si="9"/>
        <v>-500</v>
      </c>
      <c r="M12">
        <f t="shared" si="4"/>
        <v>-12.711864406779661</v>
      </c>
      <c r="N12">
        <f t="shared" si="6"/>
        <v>500</v>
      </c>
      <c r="O12">
        <f t="shared" si="5"/>
        <v>12.711864406779661</v>
      </c>
    </row>
    <row r="14" spans="1:15" x14ac:dyDescent="0.35">
      <c r="A14" s="2" t="s">
        <v>25</v>
      </c>
    </row>
    <row r="16" spans="1:15" x14ac:dyDescent="0.35">
      <c r="A16" t="s">
        <v>6</v>
      </c>
      <c r="B16">
        <f>36/TAN(RADIANS(1))</f>
        <v>2062.4386187073392</v>
      </c>
    </row>
    <row r="17" spans="1:6" x14ac:dyDescent="0.35">
      <c r="A17">
        <v>55</v>
      </c>
      <c r="B17">
        <f>10/A17*6000</f>
        <v>1090.909090909091</v>
      </c>
      <c r="C17">
        <f>DEGREES(ATAN(18/A17))*2</f>
        <v>36.243720495802712</v>
      </c>
      <c r="D17">
        <v>0</v>
      </c>
      <c r="E17">
        <f>C2</f>
        <v>1255</v>
      </c>
      <c r="F17">
        <f>C2</f>
        <v>1255</v>
      </c>
    </row>
    <row r="18" spans="1:6" x14ac:dyDescent="0.35">
      <c r="A18">
        <v>2060</v>
      </c>
      <c r="B18">
        <f>12/A18*6000</f>
        <v>34.95145631067961</v>
      </c>
      <c r="C18">
        <f>DEGREES(ATAN(18/A18))*2</f>
        <v>1.0012599855814197</v>
      </c>
      <c r="D18">
        <v>236</v>
      </c>
      <c r="E18">
        <f>C2-12/A18*D18*1000</f>
        <v>-119.75728155339812</v>
      </c>
      <c r="F18">
        <f>C2+12/A18*D18*1000</f>
        <v>2629.7572815533981</v>
      </c>
    </row>
  </sheetData>
  <mergeCells count="1">
    <mergeCell ref="G1:O1"/>
  </mergeCells>
  <hyperlinks>
    <hyperlink ref="A14" r:id="rId1" display="https://www.udeuschle.de/panoramas/panqueryfull.aspx?mode=newstandard&amp;data=lon:17.17635$$$lat:50.01601$$$alt:1255$$$altcam:0$$$hialt:false$$$resolution:600$$$azimut:111.6$$$sweep:1.5$$$leftbound:111.2$$$rightbound:112.2$$$split:2$$$splitnr:1$$$tilt:0$$$tiltsplit:false$$$elexagg:1$$$range:250_RC1.0$$$colorcoding:true$$$colorcodinglimit:250$$$title:Ztracene%20kameny%20-%20Lomnicky%20stit$$$description:$$$email:$$$language:en$$$screenwidth:1707$$$screenheight:1019" xr:uid="{0B96B829-6E74-4CC9-A0B5-0ADC0BDF55D2}"/>
  </hyperlink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1887A-B834-4300-B916-E01AF7850C2D}">
  <sheetPr codeName="List2"/>
  <dimension ref="A1:O12"/>
  <sheetViews>
    <sheetView zoomScale="99" zoomScaleNormal="99" workbookViewId="0">
      <selection activeCell="N35" sqref="N35"/>
    </sheetView>
  </sheetViews>
  <sheetFormatPr defaultRowHeight="14.5" x14ac:dyDescent="0.35"/>
  <cols>
    <col min="1" max="1" width="21.08984375" customWidth="1"/>
    <col min="2" max="2" width="11.90625" customWidth="1"/>
    <col min="3" max="3" width="14" customWidth="1"/>
    <col min="4" max="4" width="22.81640625" customWidth="1"/>
    <col min="5" max="5" width="23.6328125" customWidth="1"/>
  </cols>
  <sheetData>
    <row r="1" spans="1:15" x14ac:dyDescent="0.35">
      <c r="D1" t="s">
        <v>14</v>
      </c>
      <c r="E1" t="s">
        <v>15</v>
      </c>
      <c r="F1">
        <v>2790</v>
      </c>
      <c r="G1">
        <f>DEGREES( ATAN((F1-C2+D12)/(B12*1000)))</f>
        <v>-0.68733648522736901</v>
      </c>
      <c r="L1" t="s">
        <v>17</v>
      </c>
      <c r="M1">
        <v>6378</v>
      </c>
    </row>
    <row r="2" spans="1:15" x14ac:dyDescent="0.35">
      <c r="A2" t="str">
        <f>FE!A2</f>
        <v>Ztracené kameny</v>
      </c>
      <c r="B2">
        <f>FE!B2</f>
        <v>0</v>
      </c>
      <c r="C2">
        <f>FE!C2</f>
        <v>1255</v>
      </c>
      <c r="D2">
        <f>-(1/(2*$M$3))*B2*B2*1000</f>
        <v>0</v>
      </c>
      <c r="E2">
        <f>C$2+ B2/B$12*($F$1-$C$2+$D$12)</f>
        <v>1255</v>
      </c>
      <c r="F2">
        <f>C2+D2</f>
        <v>1255</v>
      </c>
      <c r="H2">
        <f>C2+D2-E2</f>
        <v>0</v>
      </c>
      <c r="I2">
        <v>0</v>
      </c>
      <c r="L2" t="s">
        <v>18</v>
      </c>
      <c r="M2">
        <v>0</v>
      </c>
    </row>
    <row r="3" spans="1:15" x14ac:dyDescent="0.35">
      <c r="A3" t="str">
        <f>FE!A3</f>
        <v>Štěrkovec</v>
      </c>
      <c r="B3">
        <f>FE!B3</f>
        <v>6</v>
      </c>
      <c r="C3">
        <f>FE!C3</f>
        <v>869</v>
      </c>
      <c r="D3">
        <f t="shared" ref="D3:D12" si="0">-(1/(2*$M$3))*B3*B3*1000</f>
        <v>-2.8222013170272811</v>
      </c>
      <c r="E3">
        <f t="shared" ref="E3:E12" si="1">C$2+ B3/B$12*($F$1-$C$2+$D$12)</f>
        <v>1183.0188385924071</v>
      </c>
      <c r="F3">
        <f t="shared" ref="F3:F12" si="2">C3+D3</f>
        <v>866.17779868297271</v>
      </c>
      <c r="H3">
        <f t="shared" ref="H3:H12" si="3">C3+D3-E3</f>
        <v>-316.84103990943436</v>
      </c>
      <c r="I3">
        <f>H3/(B3/B$3)</f>
        <v>-316.84103990943436</v>
      </c>
      <c r="L3" t="s">
        <v>19</v>
      </c>
      <c r="M3">
        <f>M1/(1-M2)</f>
        <v>6378</v>
      </c>
    </row>
    <row r="4" spans="1:15" x14ac:dyDescent="0.35">
      <c r="A4" t="str">
        <f>FE!A4</f>
        <v>Strážný</v>
      </c>
      <c r="B4">
        <f>FE!B4</f>
        <v>16</v>
      </c>
      <c r="C4">
        <f>FE!C4</f>
        <v>650</v>
      </c>
      <c r="D4">
        <f t="shared" si="0"/>
        <v>-20.068987143305112</v>
      </c>
      <c r="E4">
        <f t="shared" si="1"/>
        <v>1063.050236246419</v>
      </c>
      <c r="F4">
        <f t="shared" si="2"/>
        <v>629.93101285669491</v>
      </c>
      <c r="H4">
        <f t="shared" si="3"/>
        <v>-433.11922338972408</v>
      </c>
      <c r="I4">
        <f t="shared" ref="I4:I12" si="4">H4/(B4/B$3)</f>
        <v>-162.41970877114653</v>
      </c>
      <c r="L4" t="s">
        <v>23</v>
      </c>
      <c r="M4">
        <f>FE!A18</f>
        <v>2060</v>
      </c>
    </row>
    <row r="5" spans="1:15" x14ac:dyDescent="0.35">
      <c r="A5" t="str">
        <f>FE!A5</f>
        <v>Březový vrch</v>
      </c>
      <c r="B5">
        <f>FE!B5</f>
        <v>33</v>
      </c>
      <c r="C5">
        <f>FE!C5</f>
        <v>550</v>
      </c>
      <c r="D5">
        <f t="shared" si="0"/>
        <v>-85.371589840075259</v>
      </c>
      <c r="E5">
        <f t="shared" si="1"/>
        <v>859.10361225823942</v>
      </c>
      <c r="F5">
        <f t="shared" si="2"/>
        <v>464.62841015992473</v>
      </c>
      <c r="H5">
        <f t="shared" si="3"/>
        <v>-394.4752020983147</v>
      </c>
      <c r="I5">
        <f t="shared" si="4"/>
        <v>-71.722764017875406</v>
      </c>
      <c r="L5" t="s">
        <v>24</v>
      </c>
      <c r="M5">
        <f>12/M4*B12*1000</f>
        <v>1374.7572815533981</v>
      </c>
    </row>
    <row r="6" spans="1:15" x14ac:dyDescent="0.35">
      <c r="A6" t="str">
        <f>FE!A6</f>
        <v>Hůrečka</v>
      </c>
      <c r="B6">
        <f>FE!B6</f>
        <v>45</v>
      </c>
      <c r="C6">
        <f>FE!C6</f>
        <v>524</v>
      </c>
      <c r="D6">
        <f t="shared" si="0"/>
        <v>-158.74882408278458</v>
      </c>
      <c r="E6">
        <f t="shared" si="1"/>
        <v>715.14128944305378</v>
      </c>
      <c r="F6">
        <f t="shared" si="2"/>
        <v>365.25117591721539</v>
      </c>
      <c r="H6">
        <f t="shared" si="3"/>
        <v>-349.89011352583839</v>
      </c>
      <c r="I6">
        <f t="shared" si="4"/>
        <v>-46.652015136778452</v>
      </c>
      <c r="M6" t="s">
        <v>26</v>
      </c>
      <c r="N6" t="s">
        <v>27</v>
      </c>
      <c r="O6" t="s">
        <v>28</v>
      </c>
    </row>
    <row r="7" spans="1:15" x14ac:dyDescent="0.35">
      <c r="A7" t="str">
        <f>FE!A7</f>
        <v>Okrouhlík</v>
      </c>
      <c r="B7">
        <f>FE!B7</f>
        <v>61</v>
      </c>
      <c r="C7">
        <f>FE!C7</f>
        <v>467</v>
      </c>
      <c r="D7">
        <f t="shared" si="0"/>
        <v>-291.70586390718091</v>
      </c>
      <c r="E7">
        <f t="shared" si="1"/>
        <v>523.19152568947288</v>
      </c>
      <c r="F7">
        <f t="shared" si="2"/>
        <v>175.29413609281909</v>
      </c>
      <c r="H7">
        <f t="shared" si="3"/>
        <v>-347.8973895966538</v>
      </c>
      <c r="I7">
        <f t="shared" si="4"/>
        <v>-34.219415370162672</v>
      </c>
      <c r="L7">
        <v>0</v>
      </c>
      <c r="M7">
        <f>C2</f>
        <v>1255</v>
      </c>
      <c r="N7">
        <f>C2</f>
        <v>1255</v>
      </c>
      <c r="O7">
        <v>1255</v>
      </c>
    </row>
    <row r="8" spans="1:15" x14ac:dyDescent="0.35">
      <c r="A8" t="str">
        <f>FE!A8</f>
        <v>Godula</v>
      </c>
      <c r="B8">
        <f>FE!B8</f>
        <v>107</v>
      </c>
      <c r="C8">
        <f>FE!C8</f>
        <v>738</v>
      </c>
      <c r="D8">
        <f t="shared" si="0"/>
        <v>-897.53841329570389</v>
      </c>
      <c r="E8">
        <f t="shared" si="1"/>
        <v>-28.66404510207235</v>
      </c>
      <c r="F8">
        <f t="shared" si="2"/>
        <v>-159.53841329570389</v>
      </c>
      <c r="H8">
        <f t="shared" si="3"/>
        <v>-130.87436819363154</v>
      </c>
      <c r="I8">
        <f t="shared" si="4"/>
        <v>-7.3387496183344796</v>
      </c>
      <c r="L8">
        <v>236</v>
      </c>
      <c r="M8">
        <f>E12-M5</f>
        <v>-2951.0162969187163</v>
      </c>
      <c r="N8">
        <f>E12+M5</f>
        <v>-201.50173381192008</v>
      </c>
      <c r="O8">
        <f>(F8-C2)/B8*B12+C2</f>
        <v>-1864.9165003531411</v>
      </c>
    </row>
    <row r="9" spans="1:15" x14ac:dyDescent="0.35">
      <c r="A9" t="str">
        <f>FE!A9</f>
        <v>Malý Javorový (svah)</v>
      </c>
      <c r="B9">
        <f>FE!B9</f>
        <v>113</v>
      </c>
      <c r="C9">
        <f>FE!C9</f>
        <v>900</v>
      </c>
      <c r="D9">
        <f t="shared" si="0"/>
        <v>-1001.0191282533709</v>
      </c>
      <c r="E9">
        <f t="shared" si="1"/>
        <v>-100.64520650966506</v>
      </c>
      <c r="F9">
        <f t="shared" si="2"/>
        <v>-101.01912825337092</v>
      </c>
      <c r="H9">
        <f t="shared" si="3"/>
        <v>-0.37392174370586417</v>
      </c>
      <c r="I9">
        <f t="shared" si="4"/>
        <v>-1.9854251878187481E-2</v>
      </c>
    </row>
    <row r="10" spans="1:15" x14ac:dyDescent="0.35">
      <c r="A10" t="str">
        <f>FE!A10</f>
        <v>Vyšná Poperačka</v>
      </c>
      <c r="B10">
        <f>FE!B10</f>
        <v>172</v>
      </c>
      <c r="C10">
        <f>FE!C10</f>
        <v>1043</v>
      </c>
      <c r="D10">
        <f t="shared" si="0"/>
        <v>-2319.2223267481968</v>
      </c>
      <c r="E10">
        <f t="shared" si="1"/>
        <v>-808.45996035099461</v>
      </c>
      <c r="F10">
        <f t="shared" si="2"/>
        <v>-1276.2223267481968</v>
      </c>
      <c r="H10">
        <f t="shared" si="3"/>
        <v>-467.76236639720219</v>
      </c>
      <c r="I10">
        <f t="shared" si="4"/>
        <v>-16.317291851065193</v>
      </c>
    </row>
    <row r="11" spans="1:15" x14ac:dyDescent="0.35">
      <c r="A11" t="str">
        <f>FE!A11</f>
        <v>Turnia Kiernia</v>
      </c>
      <c r="B11">
        <f>FE!B11</f>
        <v>214</v>
      </c>
      <c r="C11">
        <f>FE!C11</f>
        <v>1317</v>
      </c>
      <c r="D11">
        <f t="shared" si="0"/>
        <v>-3590.1536531828156</v>
      </c>
      <c r="E11">
        <f t="shared" si="1"/>
        <v>-1312.3280902041447</v>
      </c>
      <c r="F11">
        <f t="shared" si="2"/>
        <v>-2273.1536531828156</v>
      </c>
      <c r="H11">
        <f t="shared" si="3"/>
        <v>-960.82556297867086</v>
      </c>
      <c r="I11">
        <f t="shared" si="4"/>
        <v>-26.939034476037502</v>
      </c>
    </row>
    <row r="12" spans="1:15" x14ac:dyDescent="0.35">
      <c r="A12" t="str">
        <f>FE!A12</f>
        <v>Široká veža</v>
      </c>
      <c r="B12">
        <f>FE!B12</f>
        <v>236</v>
      </c>
      <c r="C12">
        <f>FE!C12</f>
        <v>2462</v>
      </c>
      <c r="D12">
        <f t="shared" si="0"/>
        <v>-4366.2590153653182</v>
      </c>
      <c r="E12">
        <f t="shared" si="1"/>
        <v>-1576.2590153653182</v>
      </c>
      <c r="F12">
        <f t="shared" si="2"/>
        <v>-1904.2590153653182</v>
      </c>
      <c r="H12">
        <f t="shared" si="3"/>
        <v>-328</v>
      </c>
      <c r="I12">
        <f t="shared" si="4"/>
        <v>-8.3389830508474567</v>
      </c>
    </row>
  </sheetData>
  <pageMargins left="0.7" right="0.7" top="0.78740157499999996" bottom="0.78740157499999996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A4220-A04C-469E-87E1-5A9B07B8242F}">
  <dimension ref="A1:O12"/>
  <sheetViews>
    <sheetView topLeftCell="A28" zoomScale="99" zoomScaleNormal="99" workbookViewId="0">
      <selection activeCell="O32" sqref="O32"/>
    </sheetView>
  </sheetViews>
  <sheetFormatPr defaultRowHeight="14.5" x14ac:dyDescent="0.35"/>
  <cols>
    <col min="1" max="1" width="21.08984375" customWidth="1"/>
    <col min="2" max="2" width="11.90625" customWidth="1"/>
    <col min="3" max="3" width="14" customWidth="1"/>
    <col min="4" max="4" width="22.81640625" customWidth="1"/>
    <col min="5" max="5" width="23.6328125" customWidth="1"/>
  </cols>
  <sheetData>
    <row r="1" spans="1:15" x14ac:dyDescent="0.35">
      <c r="D1" t="s">
        <v>14</v>
      </c>
      <c r="E1" t="s">
        <v>15</v>
      </c>
      <c r="F1">
        <v>2470</v>
      </c>
      <c r="G1">
        <f>DEGREES( ATAN((F1-C2+D12)/(B12*1000)))</f>
        <v>-0.61662997054233759</v>
      </c>
      <c r="L1" t="s">
        <v>17</v>
      </c>
      <c r="M1">
        <v>6378</v>
      </c>
    </row>
    <row r="2" spans="1:15" x14ac:dyDescent="0.35">
      <c r="A2" t="str">
        <f>FE!A2</f>
        <v>Ztracené kameny</v>
      </c>
      <c r="B2">
        <f>FE!B2</f>
        <v>0</v>
      </c>
      <c r="C2">
        <f>FE!C2</f>
        <v>1255</v>
      </c>
      <c r="D2">
        <f>-(1/(2*$M$3))*B2*B2*1000</f>
        <v>0</v>
      </c>
      <c r="E2">
        <f>C$2+ B2/B$12*($F$1-$C$2+$D$12)</f>
        <v>1255</v>
      </c>
      <c r="F2">
        <f>C2+D2</f>
        <v>1255</v>
      </c>
      <c r="H2">
        <f>C2+D2-E2</f>
        <v>0</v>
      </c>
      <c r="I2">
        <v>0</v>
      </c>
      <c r="L2" t="s">
        <v>18</v>
      </c>
      <c r="M2">
        <v>0.14000000000000001</v>
      </c>
    </row>
    <row r="3" spans="1:15" x14ac:dyDescent="0.35">
      <c r="A3" t="str">
        <f>FE!A3</f>
        <v>Štěrkovec</v>
      </c>
      <c r="B3">
        <f>FE!B3</f>
        <v>6</v>
      </c>
      <c r="C3">
        <f>FE!C3</f>
        <v>869</v>
      </c>
      <c r="D3">
        <f t="shared" ref="D3:D12" si="0">-(1/(2*$M$3))*B3*B3*1000</f>
        <v>-2.4270931326434622</v>
      </c>
      <c r="E3">
        <f t="shared" ref="E3:E12" si="1">C$2+ B3/B$12*($F$1-$C$2+$D$12)</f>
        <v>1190.4241672911651</v>
      </c>
      <c r="F3">
        <f t="shared" ref="F3:F12" si="2">C3+D3</f>
        <v>866.57290686735655</v>
      </c>
      <c r="H3">
        <f t="shared" ref="H3:H12" si="3">C3+D3-E3</f>
        <v>-323.85126042380853</v>
      </c>
      <c r="I3">
        <f>H3/(B3/B$3)</f>
        <v>-323.85126042380853</v>
      </c>
      <c r="L3" t="s">
        <v>19</v>
      </c>
      <c r="M3">
        <f>M1/(1-M2)</f>
        <v>7416.2790697674418</v>
      </c>
    </row>
    <row r="4" spans="1:15" x14ac:dyDescent="0.35">
      <c r="A4" t="str">
        <f>FE!A4</f>
        <v>Strážný</v>
      </c>
      <c r="B4">
        <f>FE!B4</f>
        <v>16</v>
      </c>
      <c r="C4">
        <f>FE!C4</f>
        <v>650</v>
      </c>
      <c r="D4">
        <f t="shared" si="0"/>
        <v>-17.259328943242394</v>
      </c>
      <c r="E4">
        <f t="shared" si="1"/>
        <v>1082.7977794431069</v>
      </c>
      <c r="F4">
        <f t="shared" si="2"/>
        <v>632.74067105675761</v>
      </c>
      <c r="H4">
        <f t="shared" si="3"/>
        <v>-450.05710838634934</v>
      </c>
      <c r="I4">
        <f t="shared" ref="I4:I12" si="4">H4/(B4/B$3)</f>
        <v>-168.77141564488102</v>
      </c>
      <c r="L4" t="s">
        <v>23</v>
      </c>
      <c r="M4">
        <f>FE!A18</f>
        <v>2060</v>
      </c>
    </row>
    <row r="5" spans="1:15" x14ac:dyDescent="0.35">
      <c r="A5" t="str">
        <f>FE!A5</f>
        <v>Březový vrch</v>
      </c>
      <c r="B5">
        <f>FE!B5</f>
        <v>33</v>
      </c>
      <c r="C5">
        <f>FE!C5</f>
        <v>550</v>
      </c>
      <c r="D5">
        <f t="shared" si="0"/>
        <v>-73.419567262464724</v>
      </c>
      <c r="E5">
        <f t="shared" si="1"/>
        <v>899.83292010140792</v>
      </c>
      <c r="F5">
        <f t="shared" si="2"/>
        <v>476.58043273753526</v>
      </c>
      <c r="H5">
        <f t="shared" si="3"/>
        <v>-423.25248736387266</v>
      </c>
      <c r="I5">
        <f t="shared" si="4"/>
        <v>-76.954997702522306</v>
      </c>
      <c r="L5" t="s">
        <v>24</v>
      </c>
      <c r="M5">
        <f>12/M4*B12*1000</f>
        <v>1374.7572815533981</v>
      </c>
    </row>
    <row r="6" spans="1:15" x14ac:dyDescent="0.35">
      <c r="A6" t="str">
        <f>FE!A6</f>
        <v>Hůrečka</v>
      </c>
      <c r="B6">
        <f>FE!B6</f>
        <v>45</v>
      </c>
      <c r="C6">
        <f>FE!C6</f>
        <v>524</v>
      </c>
      <c r="D6">
        <f t="shared" si="0"/>
        <v>-136.52398871119473</v>
      </c>
      <c r="E6">
        <f t="shared" si="1"/>
        <v>770.68125468373796</v>
      </c>
      <c r="F6">
        <f t="shared" si="2"/>
        <v>387.47601128880524</v>
      </c>
      <c r="H6">
        <f t="shared" si="3"/>
        <v>-383.20524339493272</v>
      </c>
      <c r="I6">
        <f t="shared" si="4"/>
        <v>-51.094032452657693</v>
      </c>
      <c r="M6" t="s">
        <v>26</v>
      </c>
      <c r="N6" t="s">
        <v>27</v>
      </c>
      <c r="O6" t="s">
        <v>28</v>
      </c>
    </row>
    <row r="7" spans="1:15" x14ac:dyDescent="0.35">
      <c r="A7" t="str">
        <f>FE!A7</f>
        <v>Okrouhlík</v>
      </c>
      <c r="B7">
        <f>FE!B7</f>
        <v>61</v>
      </c>
      <c r="C7">
        <f>FE!C7</f>
        <v>467</v>
      </c>
      <c r="D7">
        <f t="shared" si="0"/>
        <v>-250.86704296017558</v>
      </c>
      <c r="E7">
        <f t="shared" si="1"/>
        <v>598.47903412684491</v>
      </c>
      <c r="F7">
        <f t="shared" si="2"/>
        <v>216.13295703982442</v>
      </c>
      <c r="H7">
        <f t="shared" si="3"/>
        <v>-382.34607708702049</v>
      </c>
      <c r="I7">
        <f t="shared" si="4"/>
        <v>-37.607810861018415</v>
      </c>
      <c r="L7">
        <v>0</v>
      </c>
      <c r="M7">
        <f>C2</f>
        <v>1255</v>
      </c>
      <c r="N7">
        <f>C2</f>
        <v>1255</v>
      </c>
      <c r="O7">
        <v>1255</v>
      </c>
    </row>
    <row r="8" spans="1:15" x14ac:dyDescent="0.35">
      <c r="A8" t="str">
        <f>FE!A8</f>
        <v>Godula</v>
      </c>
      <c r="B8">
        <f>FE!B8</f>
        <v>107</v>
      </c>
      <c r="C8">
        <f>FE!C8</f>
        <v>738</v>
      </c>
      <c r="D8">
        <f t="shared" si="0"/>
        <v>-771.88303543430538</v>
      </c>
      <c r="E8">
        <f t="shared" si="1"/>
        <v>103.39765002577701</v>
      </c>
      <c r="F8">
        <f t="shared" si="2"/>
        <v>-33.883035434305384</v>
      </c>
      <c r="H8">
        <f t="shared" si="3"/>
        <v>-137.2806854600824</v>
      </c>
      <c r="I8">
        <f t="shared" si="4"/>
        <v>-7.6979823622476111</v>
      </c>
      <c r="L8">
        <v>236</v>
      </c>
      <c r="M8">
        <f>E12-M5</f>
        <v>-2659.7400347675721</v>
      </c>
      <c r="N8">
        <f>E12+M5</f>
        <v>89.774528339224162</v>
      </c>
      <c r="O8">
        <f>(F8-C2)/B8*B12+C2</f>
        <v>-1587.7700594625803</v>
      </c>
    </row>
    <row r="9" spans="1:15" x14ac:dyDescent="0.35">
      <c r="A9" t="str">
        <f>FE!A9</f>
        <v>Malý Javorový (svah)</v>
      </c>
      <c r="B9">
        <f>FE!B9</f>
        <v>113</v>
      </c>
      <c r="C9">
        <f>FE!C9</f>
        <v>900</v>
      </c>
      <c r="D9">
        <f t="shared" si="0"/>
        <v>-860.87645029789894</v>
      </c>
      <c r="E9">
        <f t="shared" si="1"/>
        <v>38.821817316942088</v>
      </c>
      <c r="F9">
        <f t="shared" si="2"/>
        <v>39.123549702101059</v>
      </c>
      <c r="H9">
        <f t="shared" si="3"/>
        <v>0.30173238515897083</v>
      </c>
      <c r="I9">
        <f t="shared" si="4"/>
        <v>1.6021188592511726E-2</v>
      </c>
    </row>
    <row r="10" spans="1:15" x14ac:dyDescent="0.35">
      <c r="A10" t="str">
        <f>FE!A10</f>
        <v>Vyšná Poperačka</v>
      </c>
      <c r="B10">
        <f>FE!B10</f>
        <v>172</v>
      </c>
      <c r="C10">
        <f>FE!C10</f>
        <v>1043</v>
      </c>
      <c r="D10">
        <f t="shared" si="0"/>
        <v>-1994.5312010034493</v>
      </c>
      <c r="E10">
        <f t="shared" si="1"/>
        <v>-596.17387098660129</v>
      </c>
      <c r="F10">
        <f t="shared" si="2"/>
        <v>-951.53120100344927</v>
      </c>
      <c r="H10">
        <f t="shared" si="3"/>
        <v>-355.35733001684798</v>
      </c>
      <c r="I10">
        <f t="shared" si="4"/>
        <v>-12.396185930820279</v>
      </c>
    </row>
    <row r="11" spans="1:15" x14ac:dyDescent="0.35">
      <c r="A11" t="str">
        <f>FE!A11</f>
        <v>Turnia Kiernia</v>
      </c>
      <c r="B11">
        <f>FE!B11</f>
        <v>214</v>
      </c>
      <c r="C11">
        <f>FE!C11</f>
        <v>1317</v>
      </c>
      <c r="D11">
        <f t="shared" si="0"/>
        <v>-3087.5321417372215</v>
      </c>
      <c r="E11">
        <f t="shared" si="1"/>
        <v>-1048.204699948446</v>
      </c>
      <c r="F11">
        <f t="shared" si="2"/>
        <v>-1770.5321417372215</v>
      </c>
      <c r="H11">
        <f t="shared" si="3"/>
        <v>-722.32744178877556</v>
      </c>
      <c r="I11">
        <f t="shared" si="4"/>
        <v>-20.252171265105858</v>
      </c>
    </row>
    <row r="12" spans="1:15" x14ac:dyDescent="0.35">
      <c r="A12" t="str">
        <f>FE!A12</f>
        <v>Široká veža</v>
      </c>
      <c r="B12">
        <f>FE!B12</f>
        <v>236</v>
      </c>
      <c r="C12">
        <f>FE!C12</f>
        <v>2462</v>
      </c>
      <c r="D12">
        <f t="shared" si="0"/>
        <v>-3754.982753214174</v>
      </c>
      <c r="E12">
        <f t="shared" si="1"/>
        <v>-1284.982753214174</v>
      </c>
      <c r="F12">
        <f t="shared" si="2"/>
        <v>-1292.982753214174</v>
      </c>
      <c r="H12">
        <f t="shared" si="3"/>
        <v>-8</v>
      </c>
      <c r="I12">
        <f t="shared" si="4"/>
        <v>-0.20338983050847456</v>
      </c>
    </row>
  </sheetData>
  <pageMargins left="0.7" right="0.7" top="0.78740157499999996" bottom="0.78740157499999996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FE</vt:lpstr>
      <vt:lpstr>GE</vt:lpstr>
      <vt:lpstr>GE (2)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Vaněček</dc:creator>
  <cp:lastModifiedBy>Petr Vaněček</cp:lastModifiedBy>
  <dcterms:created xsi:type="dcterms:W3CDTF">2024-04-07T05:38:32Z</dcterms:created>
  <dcterms:modified xsi:type="dcterms:W3CDTF">2024-11-15T10:31:37Z</dcterms:modified>
</cp:coreProperties>
</file>